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a - Počítačová učebn..." sheetId="2" r:id="rId2"/>
    <sheet name="SO 01b - Počítačová učebn..." sheetId="3" r:id="rId3"/>
    <sheet name="SO 01c - Silnoproud" sheetId="4" r:id="rId4"/>
    <sheet name="a - Univerzální kabelážní..." sheetId="5" r:id="rId5"/>
    <sheet name="b - Příprava pro AV techniku" sheetId="6" r:id="rId6"/>
    <sheet name="c - Společné kabelové trasy" sheetId="7" r:id="rId7"/>
    <sheet name="d - Ostatní" sheetId="8" r:id="rId8"/>
    <sheet name="Pokyny pro vyplnění" sheetId="9" r:id="rId9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 01a - Počítačová učebn...'!$C$96:$K$282</definedName>
    <definedName name="_xlnm.Print_Area" localSheetId="1">'SO 01a - Počítačová učebn...'!$C$4:$J$39,'SO 01a - Počítačová učebn...'!$C$45:$J$78,'SO 01a - Počítačová učebn...'!$C$84:$K$282</definedName>
    <definedName name="_xlnm.Print_Titles" localSheetId="1">'SO 01a - Počítačová učebn...'!$96:$96</definedName>
    <definedName name="_xlnm._FilterDatabase" localSheetId="2" hidden="1">'SO 01b - Počítačová učebn...'!$C$86:$K$158</definedName>
    <definedName name="_xlnm.Print_Area" localSheetId="2">'SO 01b - Počítačová učebn...'!$C$4:$J$39,'SO 01b - Počítačová učebn...'!$C$45:$J$68,'SO 01b - Počítačová učebn...'!$C$74:$K$158</definedName>
    <definedName name="_xlnm.Print_Titles" localSheetId="2">'SO 01b - Počítačová učebn...'!$86:$86</definedName>
    <definedName name="_xlnm._FilterDatabase" localSheetId="3" hidden="1">'SO 01c - Silnoproud'!$C$84:$K$131</definedName>
    <definedName name="_xlnm.Print_Area" localSheetId="3">'SO 01c - Silnoproud'!$C$4:$J$39,'SO 01c - Silnoproud'!$C$45:$J$66,'SO 01c - Silnoproud'!$C$72:$K$131</definedName>
    <definedName name="_xlnm.Print_Titles" localSheetId="3">'SO 01c - Silnoproud'!$84:$84</definedName>
    <definedName name="_xlnm._FilterDatabase" localSheetId="4" hidden="1">'a - Univerzální kabelážní...'!$C$85:$K$103</definedName>
    <definedName name="_xlnm.Print_Area" localSheetId="4">'a - Univerzální kabelážní...'!$C$4:$J$41,'a - Univerzální kabelážní...'!$C$47:$J$65,'a - Univerzální kabelážní...'!$C$71:$K$103</definedName>
    <definedName name="_xlnm.Print_Titles" localSheetId="4">'a - Univerzální kabelážní...'!$85:$85</definedName>
    <definedName name="_xlnm._FilterDatabase" localSheetId="5" hidden="1">'b - Příprava pro AV techniku'!$C$85:$K$96</definedName>
    <definedName name="_xlnm.Print_Area" localSheetId="5">'b - Příprava pro AV techniku'!$C$4:$J$41,'b - Příprava pro AV techniku'!$C$47:$J$65,'b - Příprava pro AV techniku'!$C$71:$K$96</definedName>
    <definedName name="_xlnm.Print_Titles" localSheetId="5">'b - Příprava pro AV techniku'!$85:$85</definedName>
    <definedName name="_xlnm._FilterDatabase" localSheetId="6" hidden="1">'c - Společné kabelové trasy'!$C$85:$K$98</definedName>
    <definedName name="_xlnm.Print_Area" localSheetId="6">'c - Společné kabelové trasy'!$C$4:$J$41,'c - Společné kabelové trasy'!$C$47:$J$65,'c - Společné kabelové trasy'!$C$71:$K$98</definedName>
    <definedName name="_xlnm.Print_Titles" localSheetId="6">'c - Společné kabelové trasy'!$85:$85</definedName>
    <definedName name="_xlnm._FilterDatabase" localSheetId="7" hidden="1">'d - Ostatní'!$C$85:$K$90</definedName>
    <definedName name="_xlnm.Print_Area" localSheetId="7">'d - Ostatní'!$C$4:$J$41,'d - Ostatní'!$C$47:$J$65,'d - Ostatní'!$C$71:$K$90</definedName>
    <definedName name="_xlnm.Print_Titles" localSheetId="7">'d - Ostatní'!$85:$85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9"/>
  <c r="J38"/>
  <c i="1" r="AY62"/>
  <c i="8" r="J37"/>
  <c i="1" r="AX62"/>
  <c i="8"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80"/>
  <c r="E7"/>
  <c r="E74"/>
  <c i="7" r="J39"/>
  <c r="J38"/>
  <c i="1" r="AY61"/>
  <c i="7" r="J37"/>
  <c i="1" r="AX61"/>
  <c i="7"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80"/>
  <c r="E7"/>
  <c r="E74"/>
  <c i="6" r="J39"/>
  <c r="J38"/>
  <c i="1" r="AY60"/>
  <c i="6" r="J37"/>
  <c i="1" r="AX60"/>
  <c i="6"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80"/>
  <c r="E7"/>
  <c r="E74"/>
  <c i="5" r="J39"/>
  <c r="J38"/>
  <c i="1" r="AY59"/>
  <c i="5" r="J37"/>
  <c i="1" r="AX59"/>
  <c i="5"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58"/>
  <c r="J16"/>
  <c r="J14"/>
  <c r="J80"/>
  <c r="E7"/>
  <c r="E74"/>
  <c i="4" r="J37"/>
  <c r="J36"/>
  <c i="1" r="AY57"/>
  <c i="4" r="J35"/>
  <c i="1" r="AX57"/>
  <c i="4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F79"/>
  <c r="E77"/>
  <c r="F52"/>
  <c r="E50"/>
  <c r="J24"/>
  <c r="E24"/>
  <c r="J82"/>
  <c r="J23"/>
  <c r="J21"/>
  <c r="E21"/>
  <c r="J81"/>
  <c r="J20"/>
  <c r="J18"/>
  <c r="E18"/>
  <c r="F82"/>
  <c r="J17"/>
  <c r="J15"/>
  <c r="E15"/>
  <c r="F81"/>
  <c r="J14"/>
  <c r="J12"/>
  <c r="J79"/>
  <c r="E7"/>
  <c r="E75"/>
  <c i="3" r="J37"/>
  <c r="J36"/>
  <c i="1" r="AY56"/>
  <c i="3" r="J35"/>
  <c i="1" r="AX56"/>
  <c i="3" r="BI157"/>
  <c r="BH157"/>
  <c r="BG157"/>
  <c r="BF157"/>
  <c r="T157"/>
  <c r="R157"/>
  <c r="P157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T121"/>
  <c r="R122"/>
  <c r="R121"/>
  <c r="P122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F81"/>
  <c r="E79"/>
  <c r="J55"/>
  <c r="F52"/>
  <c r="E50"/>
  <c r="J21"/>
  <c r="E21"/>
  <c r="J83"/>
  <c r="J20"/>
  <c r="J18"/>
  <c r="E18"/>
  <c r="F84"/>
  <c r="J17"/>
  <c r="J15"/>
  <c r="E15"/>
  <c r="F54"/>
  <c r="J14"/>
  <c r="J12"/>
  <c r="J81"/>
  <c r="E7"/>
  <c r="E77"/>
  <c i="2" r="J37"/>
  <c r="J36"/>
  <c i="1" r="AY55"/>
  <c i="2" r="J35"/>
  <c i="1" r="AX55"/>
  <c i="2" r="BI281"/>
  <c r="BH281"/>
  <c r="BG281"/>
  <c r="BF281"/>
  <c r="T281"/>
  <c r="T280"/>
  <c r="T279"/>
  <c r="R281"/>
  <c r="R280"/>
  <c r="R279"/>
  <c r="P281"/>
  <c r="P280"/>
  <c r="P279"/>
  <c r="BI276"/>
  <c r="BH276"/>
  <c r="BG276"/>
  <c r="BF276"/>
  <c r="T276"/>
  <c r="T275"/>
  <c r="R276"/>
  <c r="R275"/>
  <c r="P276"/>
  <c r="P275"/>
  <c r="BI271"/>
  <c r="BH271"/>
  <c r="BG271"/>
  <c r="BF271"/>
  <c r="T271"/>
  <c r="R271"/>
  <c r="P271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T175"/>
  <c r="R176"/>
  <c r="R175"/>
  <c r="P176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5"/>
  <c r="BH105"/>
  <c r="BG105"/>
  <c r="BF105"/>
  <c r="T105"/>
  <c r="R105"/>
  <c r="P105"/>
  <c r="BI100"/>
  <c r="BH100"/>
  <c r="BG100"/>
  <c r="BF100"/>
  <c r="T100"/>
  <c r="R100"/>
  <c r="P100"/>
  <c r="J94"/>
  <c r="F91"/>
  <c r="E89"/>
  <c r="J55"/>
  <c r="F52"/>
  <c r="E50"/>
  <c r="J21"/>
  <c r="E21"/>
  <c r="J93"/>
  <c r="J20"/>
  <c r="J18"/>
  <c r="E18"/>
  <c r="F94"/>
  <c r="J17"/>
  <c r="J15"/>
  <c r="E15"/>
  <c r="F93"/>
  <c r="J14"/>
  <c r="J12"/>
  <c r="J91"/>
  <c r="E7"/>
  <c r="E87"/>
  <c i="1" r="L50"/>
  <c r="AM50"/>
  <c r="AM49"/>
  <c r="L49"/>
  <c r="AM47"/>
  <c r="L47"/>
  <c r="L45"/>
  <c r="L44"/>
  <c i="6" r="J92"/>
  <c i="5" r="BK102"/>
  <c r="J98"/>
  <c r="J95"/>
  <c r="J89"/>
  <c i="4" r="J126"/>
  <c r="J122"/>
  <c r="J111"/>
  <c r="J105"/>
  <c r="BK98"/>
  <c r="BK94"/>
  <c i="3" r="BK145"/>
  <c r="J129"/>
  <c i="2" r="J248"/>
  <c r="BK236"/>
  <c r="J199"/>
  <c r="J183"/>
  <c r="J151"/>
  <c r="BK146"/>
  <c r="J139"/>
  <c i="8" r="J88"/>
  <c i="7" r="J97"/>
  <c r="BK95"/>
  <c r="J94"/>
  <c r="BK92"/>
  <c r="BK91"/>
  <c r="BK90"/>
  <c r="BK89"/>
  <c r="J88"/>
  <c i="6" r="BK95"/>
  <c r="BK94"/>
  <c r="BK93"/>
  <c r="BK92"/>
  <c r="BK90"/>
  <c r="BK88"/>
  <c i="5" r="J102"/>
  <c r="J99"/>
  <c r="BK97"/>
  <c r="BK94"/>
  <c r="BK92"/>
  <c r="J91"/>
  <c r="BK89"/>
  <c i="4" r="BK131"/>
  <c r="BK129"/>
  <c r="J128"/>
  <c r="J124"/>
  <c r="BK122"/>
  <c r="BK119"/>
  <c r="BK118"/>
  <c r="BK116"/>
  <c r="BK115"/>
  <c r="BK112"/>
  <c r="J110"/>
  <c r="J107"/>
  <c r="BK105"/>
  <c r="J100"/>
  <c r="J97"/>
  <c r="J94"/>
  <c r="BK92"/>
  <c r="J90"/>
  <c i="3" r="BK157"/>
  <c r="BK151"/>
  <c r="J145"/>
  <c r="BK140"/>
  <c r="J135"/>
  <c r="BK126"/>
  <c r="J122"/>
  <c r="J115"/>
  <c r="BK110"/>
  <c r="BK104"/>
  <c r="BK93"/>
  <c r="BK90"/>
  <c i="2" r="BK276"/>
  <c r="BK271"/>
  <c r="BK265"/>
  <c r="J254"/>
  <c r="BK250"/>
  <c r="BK248"/>
  <c r="BK239"/>
  <c r="BK234"/>
  <c r="J228"/>
  <c r="J224"/>
  <c r="J219"/>
  <c r="BK212"/>
  <c r="BK209"/>
  <c r="BK203"/>
  <c r="BK201"/>
  <c r="BK197"/>
  <c r="J186"/>
  <c r="BK181"/>
  <c r="J176"/>
  <c r="J170"/>
  <c r="BK166"/>
  <c r="BK162"/>
  <c r="BK154"/>
  <c r="J148"/>
  <c r="BK139"/>
  <c r="J132"/>
  <c r="J126"/>
  <c r="BK120"/>
  <c r="BK113"/>
  <c r="BK100"/>
  <c i="4" r="J109"/>
  <c r="J102"/>
  <c r="J87"/>
  <c i="3" r="J126"/>
  <c r="BK115"/>
  <c r="J104"/>
  <c i="2" r="J252"/>
  <c r="BK214"/>
  <c r="J191"/>
  <c r="BK160"/>
  <c r="J146"/>
  <c i="6" r="BK96"/>
  <c i="5" r="BK96"/>
  <c i="4" r="BK123"/>
  <c r="BK97"/>
  <c i="2" r="J263"/>
  <c r="J164"/>
  <c r="BK105"/>
  <c i="8" r="J89"/>
  <c i="7" r="BK94"/>
  <c i="5" r="J103"/>
  <c r="BK95"/>
  <c r="J88"/>
  <c i="4" r="BK124"/>
  <c r="J118"/>
  <c r="BK111"/>
  <c r="BK102"/>
  <c r="BK91"/>
  <c i="3" r="J151"/>
  <c r="BK129"/>
  <c r="J110"/>
  <c i="2" r="J281"/>
  <c r="BK241"/>
  <c r="BK226"/>
  <c r="J217"/>
  <c r="J195"/>
  <c r="J173"/>
  <c r="J160"/>
  <c r="BK126"/>
  <c r="J108"/>
  <c i="3" r="J142"/>
  <c i="2" r="J234"/>
  <c r="J157"/>
  <c i="6" r="J91"/>
  <c i="5" r="J101"/>
  <c r="BK100"/>
  <c r="J97"/>
  <c r="J94"/>
  <c r="J90"/>
  <c i="4" r="BK127"/>
  <c r="J125"/>
  <c r="J115"/>
  <c r="J113"/>
  <c r="BK107"/>
  <c r="BK100"/>
  <c r="J99"/>
  <c r="BK96"/>
  <c r="BK93"/>
  <c r="J88"/>
  <c i="3" r="BK137"/>
  <c i="2" r="J265"/>
  <c r="BK245"/>
  <c r="J243"/>
  <c r="J232"/>
  <c r="J189"/>
  <c r="BK178"/>
  <c r="J154"/>
  <c r="J150"/>
  <c r="BK142"/>
  <c r="J129"/>
  <c r="J113"/>
  <c i="8" r="BK90"/>
  <c r="J90"/>
  <c r="BK89"/>
  <c r="BK88"/>
  <c i="7" r="BK98"/>
  <c r="BK97"/>
  <c r="BK96"/>
  <c r="J96"/>
  <c r="J95"/>
  <c r="BK93"/>
  <c r="J93"/>
  <c r="J92"/>
  <c r="J91"/>
  <c r="J90"/>
  <c r="J89"/>
  <c r="BK88"/>
  <c i="6" r="J96"/>
  <c r="J95"/>
  <c r="J94"/>
  <c r="J93"/>
  <c r="BK91"/>
  <c r="J90"/>
  <c r="J89"/>
  <c r="J88"/>
  <c i="5" r="BK103"/>
  <c r="BK101"/>
  <c r="BK99"/>
  <c r="BK98"/>
  <c r="J96"/>
  <c r="BK93"/>
  <c r="J92"/>
  <c r="BK91"/>
  <c r="BK90"/>
  <c r="BK88"/>
  <c i="4" r="J131"/>
  <c r="J130"/>
  <c r="BK128"/>
  <c r="J127"/>
  <c r="BK126"/>
  <c r="J123"/>
  <c r="BK121"/>
  <c r="J121"/>
  <c r="J119"/>
  <c r="J117"/>
  <c r="J116"/>
  <c r="BK113"/>
  <c r="J112"/>
  <c r="BK110"/>
  <c r="BK109"/>
  <c r="BK106"/>
  <c r="BK103"/>
  <c r="J103"/>
  <c r="BK99"/>
  <c r="J96"/>
  <c r="BK95"/>
  <c r="J93"/>
  <c r="J92"/>
  <c r="BK90"/>
  <c r="BK87"/>
  <c i="3" r="J157"/>
  <c r="BK148"/>
  <c r="BK142"/>
  <c r="BK135"/>
  <c r="BK132"/>
  <c r="J132"/>
  <c r="BK122"/>
  <c r="BK118"/>
  <c r="BK113"/>
  <c r="BK108"/>
  <c r="J99"/>
  <c r="BK96"/>
  <c r="J93"/>
  <c i="2" r="BK281"/>
  <c r="J276"/>
  <c r="J271"/>
  <c r="BK263"/>
  <c r="BK254"/>
  <c r="BK252"/>
  <c r="J250"/>
  <c r="J245"/>
  <c r="J241"/>
  <c r="J239"/>
  <c r="BK232"/>
  <c r="BK228"/>
  <c r="BK224"/>
  <c r="BK222"/>
  <c r="J222"/>
  <c r="BK219"/>
  <c r="BK217"/>
  <c r="J212"/>
  <c r="BK207"/>
  <c r="J207"/>
  <c r="J203"/>
  <c r="BK199"/>
  <c r="BK195"/>
  <c r="BK189"/>
  <c r="BK183"/>
  <c r="J181"/>
  <c r="J178"/>
  <c r="BK170"/>
  <c r="BK168"/>
  <c r="J168"/>
  <c r="J166"/>
  <c r="J162"/>
  <c r="BK157"/>
  <c r="BK150"/>
  <c r="J142"/>
  <c r="BK132"/>
  <c r="BK129"/>
  <c r="BK123"/>
  <c r="J123"/>
  <c r="J120"/>
  <c r="J118"/>
  <c r="BK108"/>
  <c r="J105"/>
  <c i="1" r="AS58"/>
  <c i="4" r="J95"/>
  <c i="3" r="J148"/>
  <c r="J140"/>
  <c r="J118"/>
  <c r="J108"/>
  <c r="J96"/>
  <c i="2" r="J259"/>
  <c r="J236"/>
  <c r="J201"/>
  <c r="J197"/>
  <c r="BK186"/>
  <c r="BK151"/>
  <c r="J136"/>
  <c i="6" r="BK89"/>
  <c i="4" r="J129"/>
  <c r="J108"/>
  <c r="J91"/>
  <c i="2" r="J209"/>
  <c r="BK148"/>
  <c r="J100"/>
  <c i="7" r="J98"/>
  <c i="5" r="J100"/>
  <c r="J93"/>
  <c i="4" r="BK130"/>
  <c r="BK125"/>
  <c r="BK117"/>
  <c r="BK108"/>
  <c r="J98"/>
  <c r="BK88"/>
  <c i="3" r="J137"/>
  <c r="J113"/>
  <c r="J90"/>
  <c i="2" r="BK259"/>
  <c r="BK243"/>
  <c r="J226"/>
  <c r="J214"/>
  <c r="BK191"/>
  <c r="BK173"/>
  <c r="BK164"/>
  <c r="BK136"/>
  <c r="BK118"/>
  <c i="4" r="J106"/>
  <c i="3" r="BK99"/>
  <c i="2" r="BK176"/>
  <c i="8" l="1" r="T87"/>
  <c r="T86"/>
  <c i="2" r="R99"/>
  <c r="P145"/>
  <c r="P159"/>
  <c r="P177"/>
  <c r="R188"/>
  <c r="R216"/>
  <c r="R238"/>
  <c i="3" r="P107"/>
  <c r="R144"/>
  <c i="2" r="BK99"/>
  <c r="P99"/>
  <c r="BK135"/>
  <c r="J135"/>
  <c r="J62"/>
  <c r="P135"/>
  <c r="T135"/>
  <c r="BK145"/>
  <c r="J145"/>
  <c r="J65"/>
  <c r="R145"/>
  <c r="BK153"/>
  <c r="J153"/>
  <c r="J66"/>
  <c r="P153"/>
  <c r="R153"/>
  <c r="BK159"/>
  <c r="J159"/>
  <c r="J67"/>
  <c r="R159"/>
  <c r="BK177"/>
  <c r="J177"/>
  <c r="J69"/>
  <c r="R177"/>
  <c r="BK188"/>
  <c r="J188"/>
  <c r="J70"/>
  <c r="P188"/>
  <c r="BK194"/>
  <c r="J194"/>
  <c r="J71"/>
  <c r="P194"/>
  <c r="R194"/>
  <c r="BK216"/>
  <c r="J216"/>
  <c r="J72"/>
  <c r="P216"/>
  <c r="T216"/>
  <c r="P238"/>
  <c r="BK262"/>
  <c r="J262"/>
  <c r="J74"/>
  <c r="P262"/>
  <c r="T262"/>
  <c i="3" r="BK89"/>
  <c r="P89"/>
  <c r="P88"/>
  <c r="R89"/>
  <c r="BK107"/>
  <c r="J107"/>
  <c r="J62"/>
  <c r="T107"/>
  <c r="BK125"/>
  <c r="J125"/>
  <c r="J65"/>
  <c r="P125"/>
  <c r="T125"/>
  <c r="BK131"/>
  <c r="J131"/>
  <c r="J66"/>
  <c r="P131"/>
  <c r="T131"/>
  <c r="BK144"/>
  <c r="J144"/>
  <c r="J67"/>
  <c r="T144"/>
  <c i="4" r="BK86"/>
  <c r="J86"/>
  <c r="J60"/>
  <c r="P86"/>
  <c r="R86"/>
  <c r="BK89"/>
  <c r="J89"/>
  <c r="J61"/>
  <c r="P89"/>
  <c r="R89"/>
  <c r="T89"/>
  <c r="BK101"/>
  <c r="J101"/>
  <c r="J62"/>
  <c r="P101"/>
  <c r="R101"/>
  <c r="T101"/>
  <c r="BK104"/>
  <c r="J104"/>
  <c r="J63"/>
  <c r="P104"/>
  <c r="R104"/>
  <c r="BK114"/>
  <c r="J114"/>
  <c r="J64"/>
  <c r="P114"/>
  <c r="R114"/>
  <c r="BK120"/>
  <c r="J120"/>
  <c r="J65"/>
  <c r="P120"/>
  <c r="T120"/>
  <c i="5" r="BK87"/>
  <c r="J87"/>
  <c r="J64"/>
  <c r="P87"/>
  <c r="P86"/>
  <c i="1" r="AU59"/>
  <c i="5" r="T87"/>
  <c r="T86"/>
  <c i="6" r="BK87"/>
  <c r="J87"/>
  <c r="J64"/>
  <c r="P87"/>
  <c r="P86"/>
  <c i="1" r="AU60"/>
  <c i="6" r="R87"/>
  <c r="R86"/>
  <c r="T87"/>
  <c r="T86"/>
  <c i="7" r="BK87"/>
  <c r="J87"/>
  <c r="J64"/>
  <c r="P87"/>
  <c r="P86"/>
  <c i="1" r="AU61"/>
  <c i="7" r="R87"/>
  <c r="R86"/>
  <c r="T87"/>
  <c r="T86"/>
  <c i="8" r="BK87"/>
  <c r="J87"/>
  <c r="J64"/>
  <c r="P87"/>
  <c r="P86"/>
  <c i="1" r="AU62"/>
  <c i="8" r="R87"/>
  <c r="R86"/>
  <c i="2" r="T99"/>
  <c r="T98"/>
  <c r="R135"/>
  <c r="T145"/>
  <c r="T153"/>
  <c r="T159"/>
  <c r="T177"/>
  <c r="T188"/>
  <c r="T194"/>
  <c r="BK238"/>
  <c r="J238"/>
  <c r="J73"/>
  <c r="T238"/>
  <c r="R262"/>
  <c i="3" r="T89"/>
  <c r="T88"/>
  <c r="R107"/>
  <c r="R125"/>
  <c r="R131"/>
  <c r="P144"/>
  <c i="4" r="T86"/>
  <c r="T104"/>
  <c r="T114"/>
  <c r="R120"/>
  <c i="5" r="R87"/>
  <c r="R86"/>
  <c i="2" r="BE168"/>
  <c r="BE170"/>
  <c r="BE173"/>
  <c r="BE183"/>
  <c r="BE207"/>
  <c r="BE209"/>
  <c r="BE212"/>
  <c r="BK275"/>
  <c r="J275"/>
  <c r="J75"/>
  <c i="3" r="J54"/>
  <c r="BE93"/>
  <c i="4" r="E48"/>
  <c r="BE111"/>
  <c r="BE122"/>
  <c r="BE127"/>
  <c i="5" r="BE98"/>
  <c i="2" r="E48"/>
  <c r="J52"/>
  <c r="F54"/>
  <c r="J54"/>
  <c r="F55"/>
  <c r="BE100"/>
  <c r="BE105"/>
  <c r="BE113"/>
  <c r="BE126"/>
  <c r="BE129"/>
  <c r="BE132"/>
  <c r="BE139"/>
  <c r="BE142"/>
  <c r="BE146"/>
  <c r="BE148"/>
  <c r="BE150"/>
  <c r="BE151"/>
  <c r="BE154"/>
  <c r="BE157"/>
  <c r="BE162"/>
  <c r="BE164"/>
  <c r="BE176"/>
  <c r="BE178"/>
  <c r="BE186"/>
  <c r="BE189"/>
  <c r="BE191"/>
  <c r="BE195"/>
  <c r="BE197"/>
  <c r="BE199"/>
  <c r="BE201"/>
  <c r="BE203"/>
  <c r="BE214"/>
  <c r="BE217"/>
  <c r="BE219"/>
  <c r="BE222"/>
  <c r="BE224"/>
  <c r="BE226"/>
  <c r="BE228"/>
  <c r="BE232"/>
  <c r="BE234"/>
  <c r="BE236"/>
  <c r="BE239"/>
  <c r="BE243"/>
  <c r="BE245"/>
  <c r="BE248"/>
  <c r="BE250"/>
  <c r="BE252"/>
  <c r="BE259"/>
  <c r="BE263"/>
  <c r="BE265"/>
  <c r="BE271"/>
  <c r="BE276"/>
  <c r="BE281"/>
  <c r="BK141"/>
  <c r="J141"/>
  <c r="J63"/>
  <c r="BK175"/>
  <c r="J175"/>
  <c r="J68"/>
  <c r="BK280"/>
  <c r="J280"/>
  <c r="J77"/>
  <c i="3" r="E48"/>
  <c r="J52"/>
  <c r="F55"/>
  <c r="F83"/>
  <c r="BE90"/>
  <c r="BE96"/>
  <c r="BE104"/>
  <c r="BE108"/>
  <c r="BE115"/>
  <c r="BE122"/>
  <c r="BE129"/>
  <c r="BE132"/>
  <c r="BE137"/>
  <c r="BE140"/>
  <c r="BE142"/>
  <c r="BE145"/>
  <c r="BE148"/>
  <c r="BE157"/>
  <c r="BK121"/>
  <c r="J121"/>
  <c r="J64"/>
  <c i="4" r="J52"/>
  <c r="F54"/>
  <c r="J54"/>
  <c r="F55"/>
  <c r="J55"/>
  <c r="BE88"/>
  <c r="BE91"/>
  <c r="BE93"/>
  <c r="BE94"/>
  <c r="BE95"/>
  <c r="BE96"/>
  <c r="BE97"/>
  <c r="BE98"/>
  <c r="BE99"/>
  <c r="BE100"/>
  <c r="BE105"/>
  <c r="BE106"/>
  <c r="BE107"/>
  <c r="BE108"/>
  <c r="BE110"/>
  <c r="BE113"/>
  <c r="BE115"/>
  <c r="BE116"/>
  <c r="BE118"/>
  <c r="BE123"/>
  <c r="BE125"/>
  <c r="BE126"/>
  <c r="BE129"/>
  <c r="BE130"/>
  <c r="BE131"/>
  <c i="5" r="E50"/>
  <c r="J56"/>
  <c r="J58"/>
  <c r="F59"/>
  <c r="J59"/>
  <c r="F82"/>
  <c r="BE89"/>
  <c r="BE90"/>
  <c r="BE92"/>
  <c r="BE94"/>
  <c r="BE95"/>
  <c r="BE96"/>
  <c r="BE97"/>
  <c r="BE100"/>
  <c r="BE101"/>
  <c r="BE102"/>
  <c r="BE103"/>
  <c i="6" r="E50"/>
  <c r="J56"/>
  <c r="F58"/>
  <c r="J58"/>
  <c r="F59"/>
  <c r="J59"/>
  <c r="BE89"/>
  <c r="BE90"/>
  <c r="BE91"/>
  <c r="BE92"/>
  <c r="BE94"/>
  <c r="BE95"/>
  <c r="BE96"/>
  <c i="7" r="E50"/>
  <c r="J56"/>
  <c r="F58"/>
  <c r="J58"/>
  <c r="F59"/>
  <c r="J59"/>
  <c r="BE88"/>
  <c r="BE89"/>
  <c r="BE90"/>
  <c r="BE91"/>
  <c r="BE92"/>
  <c r="BE93"/>
  <c r="BE94"/>
  <c r="BE95"/>
  <c r="BE96"/>
  <c r="BE97"/>
  <c r="BE98"/>
  <c i="8" r="E50"/>
  <c r="J56"/>
  <c r="F58"/>
  <c r="J58"/>
  <c r="F59"/>
  <c r="J59"/>
  <c r="BE88"/>
  <c r="BE89"/>
  <c r="BE90"/>
  <c i="2" r="BE108"/>
  <c r="BE118"/>
  <c r="BE120"/>
  <c r="BE123"/>
  <c r="BE136"/>
  <c r="BE160"/>
  <c r="BE166"/>
  <c r="BE181"/>
  <c r="BE241"/>
  <c r="BE254"/>
  <c i="3" r="BE99"/>
  <c r="BE110"/>
  <c r="BE113"/>
  <c r="BE118"/>
  <c r="BE126"/>
  <c r="BE135"/>
  <c r="BE151"/>
  <c i="4" r="BE87"/>
  <c r="BE90"/>
  <c r="BE92"/>
  <c r="BE102"/>
  <c r="BE103"/>
  <c r="BE109"/>
  <c r="BE112"/>
  <c r="BE117"/>
  <c r="BE119"/>
  <c r="BE121"/>
  <c r="BE124"/>
  <c r="BE128"/>
  <c i="5" r="BE88"/>
  <c r="BE91"/>
  <c r="BE93"/>
  <c r="BE99"/>
  <c i="6" r="BE88"/>
  <c r="BE93"/>
  <c i="3" r="F35"/>
  <c i="1" r="BB56"/>
  <c i="3" r="J34"/>
  <c i="1" r="AW56"/>
  <c i="3" r="F37"/>
  <c i="1" r="BD56"/>
  <c i="5" r="F37"/>
  <c i="1" r="BB59"/>
  <c i="5" r="F39"/>
  <c i="1" r="BD59"/>
  <c i="6" r="F37"/>
  <c i="1" r="BB60"/>
  <c i="6" r="F39"/>
  <c i="1" r="BD60"/>
  <c i="7" r="J36"/>
  <c i="1" r="AW61"/>
  <c i="7" r="F39"/>
  <c i="1" r="BD61"/>
  <c i="8" r="J36"/>
  <c i="1" r="AW62"/>
  <c i="8" r="F38"/>
  <c i="1" r="BC62"/>
  <c i="8" r="F39"/>
  <c i="1" r="BD62"/>
  <c i="4" r="F36"/>
  <c i="1" r="BC57"/>
  <c i="6" r="F38"/>
  <c i="1" r="BC60"/>
  <c r="AS54"/>
  <c i="4" r="F37"/>
  <c i="1" r="BD57"/>
  <c i="2" r="F34"/>
  <c i="1" r="BA55"/>
  <c i="4" r="J34"/>
  <c i="1" r="AW57"/>
  <c i="6" r="F36"/>
  <c i="1" r="BA60"/>
  <c i="4" r="F34"/>
  <c i="1" r="BA57"/>
  <c i="7" r="F37"/>
  <c i="1" r="BB61"/>
  <c i="2" r="F37"/>
  <c i="1" r="BD55"/>
  <c i="4" r="F35"/>
  <c i="1" r="BB57"/>
  <c i="6" r="J36"/>
  <c i="1" r="AW60"/>
  <c i="7" r="F36"/>
  <c i="1" r="BA61"/>
  <c i="7" r="F38"/>
  <c i="1" r="BC61"/>
  <c i="8" r="F36"/>
  <c i="1" r="BA62"/>
  <c i="8" r="F37"/>
  <c i="1" r="BB62"/>
  <c i="3" r="F36"/>
  <c i="1" r="BC56"/>
  <c i="5" r="F38"/>
  <c i="1" r="BC59"/>
  <c i="2" r="F36"/>
  <c i="1" r="BC55"/>
  <c i="5" r="F36"/>
  <c i="1" r="BA59"/>
  <c i="5" r="J36"/>
  <c i="1" r="AW59"/>
  <c i="2" r="J34"/>
  <c i="1" r="AW55"/>
  <c i="3" r="F34"/>
  <c i="1" r="BA56"/>
  <c i="2" r="F35"/>
  <c i="1" r="BB55"/>
  <c i="3" l="1" r="P120"/>
  <c r="BK88"/>
  <c r="J88"/>
  <c r="J60"/>
  <c i="4" r="T85"/>
  <c i="3" r="R120"/>
  <c r="T120"/>
  <c r="T87"/>
  <c r="P87"/>
  <c i="1" r="AU56"/>
  <c i="2" r="T144"/>
  <c r="T97"/>
  <c i="4" r="R85"/>
  <c r="P85"/>
  <c i="1" r="AU57"/>
  <c i="3" r="R88"/>
  <c r="R87"/>
  <c i="2" r="R98"/>
  <c r="R144"/>
  <c r="P98"/>
  <c r="BK98"/>
  <c r="J98"/>
  <c r="J60"/>
  <c r="P144"/>
  <c r="BK279"/>
  <c r="J279"/>
  <c r="J76"/>
  <c i="3" r="J89"/>
  <c r="J61"/>
  <c i="2" r="J99"/>
  <c r="J61"/>
  <c r="BK144"/>
  <c r="J144"/>
  <c r="J64"/>
  <c i="3" r="BK120"/>
  <c r="J120"/>
  <c r="J63"/>
  <c i="4" r="BK85"/>
  <c r="J85"/>
  <c r="J59"/>
  <c i="5" r="BK86"/>
  <c r="J86"/>
  <c r="J63"/>
  <c i="6" r="BK86"/>
  <c r="J86"/>
  <c r="J63"/>
  <c i="7" r="BK86"/>
  <c r="J86"/>
  <c r="J63"/>
  <c i="8" r="BK86"/>
  <c r="J86"/>
  <c r="J63"/>
  <c i="1" r="BD58"/>
  <c r="BC58"/>
  <c r="AY58"/>
  <c i="4" r="J33"/>
  <c i="1" r="AV57"/>
  <c r="AT57"/>
  <c r="BB58"/>
  <c r="AX58"/>
  <c i="4" r="F33"/>
  <c i="1" r="AZ57"/>
  <c i="5" r="F35"/>
  <c i="1" r="AZ59"/>
  <c i="6" r="F35"/>
  <c i="1" r="AZ60"/>
  <c i="7" r="F35"/>
  <c i="1" r="AZ61"/>
  <c i="7" r="J35"/>
  <c i="1" r="AV61"/>
  <c r="AT61"/>
  <c i="8" r="F35"/>
  <c i="1" r="AZ62"/>
  <c i="8" r="J35"/>
  <c i="1" r="AV62"/>
  <c r="AT62"/>
  <c i="3" r="J33"/>
  <c i="1" r="AV56"/>
  <c r="AT56"/>
  <c i="3" r="F33"/>
  <c i="1" r="AZ56"/>
  <c r="AU58"/>
  <c r="BA58"/>
  <c r="AW58"/>
  <c i="2" r="F33"/>
  <c i="1" r="AZ55"/>
  <c i="2" r="J33"/>
  <c i="1" r="AV55"/>
  <c r="AT55"/>
  <c i="5" r="J35"/>
  <c i="1" r="AV59"/>
  <c r="AT59"/>
  <c i="6" r="J35"/>
  <c i="1" r="AV60"/>
  <c r="AT60"/>
  <c i="2" l="1" r="P97"/>
  <c i="1" r="AU55"/>
  <c i="2" r="R97"/>
  <c i="3" r="BK87"/>
  <c r="J87"/>
  <c i="2" r="BK97"/>
  <c r="J97"/>
  <c r="J59"/>
  <c i="1" r="AZ58"/>
  <c r="AV58"/>
  <c r="AT58"/>
  <c r="BD54"/>
  <c r="W33"/>
  <c r="BC54"/>
  <c r="W32"/>
  <c r="BA54"/>
  <c r="W30"/>
  <c r="BB54"/>
  <c r="W31"/>
  <c i="3" r="J30"/>
  <c i="1" r="AG56"/>
  <c r="AN56"/>
  <c i="4" r="J30"/>
  <c i="1" r="AG57"/>
  <c r="AN57"/>
  <c i="5" r="J32"/>
  <c i="1" r="AG59"/>
  <c r="AN59"/>
  <c i="6" r="J32"/>
  <c i="1" r="AG60"/>
  <c r="AN60"/>
  <c i="7" r="J32"/>
  <c i="1" r="AG61"/>
  <c r="AN61"/>
  <c i="8" r="J32"/>
  <c i="1" r="AG62"/>
  <c r="AN62"/>
  <c r="AU54"/>
  <c i="3" l="1" r="J59"/>
  <c r="J39"/>
  <c i="4" r="J39"/>
  <c i="5" r="J41"/>
  <c i="6" r="J41"/>
  <c i="7" r="J41"/>
  <c i="8" r="J41"/>
  <c i="1" r="AZ54"/>
  <c r="W29"/>
  <c r="AX54"/>
  <c r="AW54"/>
  <c r="AK30"/>
  <c r="AY54"/>
  <c i="2" r="J30"/>
  <c i="1" r="AG55"/>
  <c r="AG58"/>
  <c r="AN58"/>
  <c l="1" r="AN55"/>
  <c i="2" r="J39"/>
  <c i="1" r="AG54"/>
  <c r="AK26"/>
  <c r="AV54"/>
  <c r="AK29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<sst xmlns="http://schemas.openxmlformats.org/spreadsheetml/2006/main">
  <si>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</si>
  <si>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</si>
  <si>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</si>
  <si>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</si>
  <si>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</si>
  <si>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{b233aa84-90da-493b-a5a8-ae7881eb0c15}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</si>
  <si>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</si>
  <si>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</si>
  <si>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</si>
  <si>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</si>
  <si>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</si>
  <si>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</si>
  <si>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</si>
  <si>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</si>
  <si>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</si>
  <si>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</si>
  <si>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</si>
  <si>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Základní škola Pardubice-Polabiny, Prodloužená 283</t>
  </si>
  <si>
    <t>KSO:</t>
  </si>
  <si>
    <t/>
  </si>
  <si>
    <t>CC-CZ:</t>
  </si>
  <si>
    <t>Místo:</t>
  </si>
  <si>
    <t xml:space="preserve"> Pardubice</t>
  </si>
  <si>
    <t>Datum:</t>
  </si>
  <si>
    <t>4. 5. 2026</t>
  </si>
  <si>
    <t>Zadavatel:</t>
  </si>
  <si>
    <t>IČ:</t>
  </si>
  <si>
    <t>DIČ:</t>
  </si>
  <si>
    <t>Účastník:</t>
  </si>
  <si>
    <t>Vyplň údaj</t>
  </si>
  <si>
    <t>Projektant:</t>
  </si>
  <si>
    <t>astalon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</si>
  <si>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</si>
  <si>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</si>
  <si>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</si>
  <si>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</si>
  <si>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</si>
  <si>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</si>
  <si>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</si>
  <si>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</si>
  <si>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</si>
  <si>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</si>
  <si>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</si>
  <si>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</si>
  <si>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</si>
  <si>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</si>
  <si>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</si>
  <si>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</si>
  <si>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</si>
  <si>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</si>
  <si>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</si>
  <si>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</si>
  <si>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</si>
  <si>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</si>
  <si>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</si>
  <si>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</si>
  <si>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</si>
  <si>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</si>
  <si>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</si>
  <si>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</si>
  <si>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</si>
  <si>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</si>
  <si>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</si>
  <si>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</si>
  <si>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</si>
  <si>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</si>
  <si>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</si>
  <si>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</si>
  <si>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</si>
  <si>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</si>
  <si>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</si>
  <si>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</si>
  <si>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</si>
  <si>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</si>
  <si>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</si>
  <si>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</si>
  <si>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01a</t>
  </si>
  <si>
    <t>Počítačová učebna - nový stav</t>
  </si>
  <si>
    <t>STA</t>
  </si>
  <si>
    <t>1</t>
  </si>
  <si>
    <t>{fcf7ddbc-81ba-4eec-9e9d-bf949b9133d7}</t>
  </si>
  <si>
    <t>2</t>
  </si>
  <si>
    <t>SO 01b</t>
  </si>
  <si>
    <t>Počítačová učebna - bourací práce</t>
  </si>
  <si>
    <t>{486635a4-c9b7-4d49-87b1-5a7a2b3d5863}</t>
  </si>
  <si>
    <t>SO 01c</t>
  </si>
  <si>
    <t>Silnoproud</t>
  </si>
  <si>
    <t>{a56c1a44-7173-4fa6-9aff-4c55ba5687dc}</t>
  </si>
  <si>
    <t>SO 01d</t>
  </si>
  <si>
    <t>Slaboproud</t>
  </si>
  <si>
    <t>{e2f5f638-ab26-45a7-8e23-aa8003c0b0cb}</t>
  </si>
  <si>
    <t>a</t>
  </si>
  <si>
    <t>Univerzální kabelážní systém (UKS)</t>
  </si>
  <si>
    <t>Soupis</t>
  </si>
  <si>
    <t>{951fb637-6926-4daa-bdc9-41ae5ce6b6ce}</t>
  </si>
  <si>
    <t>b</t>
  </si>
  <si>
    <t>Příprava pro AV techniku</t>
  </si>
  <si>
    <t>{cf6c783d-2964-4143-ba0d-782f2f385264}</t>
  </si>
  <si>
    <t>c</t>
  </si>
  <si>
    <t>Společné kabelové trasy</t>
  </si>
  <si>
    <t>{3416a849-d91c-4cea-ab89-853d9b2ce5c9}</t>
  </si>
  <si>
    <t>d</t>
  </si>
  <si>
    <t>Ostatní</t>
  </si>
  <si>
    <t>{8e3caf29-09a5-4344-94e9-4cb57e81822a}</t>
  </si>
  <si>
    <t>KRYCÍ LIST SOUPISU PRACÍ</t>
  </si>
  <si>
    <t>Objekt:</t>
  </si>
  <si>
    <t>SO 01a - Počítačová učebna - nový stav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</si>
  <si>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</si>
  <si>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</si>
  <si>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</si>
  <si>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</si>
  <si>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</si>
  <si>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</si>
  <si>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</si>
  <si>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</si>
  <si>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</si>
  <si>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</si>
  <si>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</si>
  <si>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</si>
  <si>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</si>
  <si>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</si>
  <si>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</si>
  <si>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</si>
  <si>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</si>
  <si>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</si>
  <si>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</si>
  <si>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</si>
  <si>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</si>
  <si>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</si>
  <si>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</si>
  <si>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</si>
  <si>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</si>
  <si>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</si>
  <si>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</si>
  <si>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</si>
  <si>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</si>
  <si>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</si>
  <si>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</si>
  <si>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</si>
  <si>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</si>
  <si>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</si>
  <si>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</si>
  <si>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</si>
  <si>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</si>
  <si>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</si>
  <si>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</si>
  <si>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</si>
  <si>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</si>
  <si>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612131121</t>
  </si>
  <si>
    <t>Podkladní a spojovací vrstva vnitřních omítaných ploch penetrace disperzní nanášená ručně stěn</t>
  </si>
  <si>
    <t>m2</t>
  </si>
  <si>
    <t>CS ÚRS 2026 01</t>
  </si>
  <si>
    <t>4</t>
  </si>
  <si>
    <t>1550220737</t>
  </si>
  <si>
    <t>Online PSC</t>
  </si>
  <si>
    <t>https://podminky.urs.cz/item/CS_URS_2026_01/612131121</t>
  </si>
  <si>
    <t>VV</t>
  </si>
  <si>
    <t>"m.č. 2.39 Počítačová učebna, S2" 24,034</t>
  </si>
  <si>
    <t>"m.č. 2.39 Počítačová učebna, S3" 50,595</t>
  </si>
  <si>
    <t>Součet</t>
  </si>
  <si>
    <t>612315423</t>
  </si>
  <si>
    <t>Oprava vápenné omítky vnitřních ploch štukové dvouvrstvé, tl. jádrové omítky do 20 mm a tl. štuku do 3 mm stěn, v rozsahu opravované plochy přes 30 do 50%</t>
  </si>
  <si>
    <t>-177662656</t>
  </si>
  <si>
    <t>https://podminky.urs.cz/item/CS_URS_2026_01/612315423</t>
  </si>
  <si>
    <t>"oprava omítky u rozvaděče na chodbě" 30,0</t>
  </si>
  <si>
    <t>3</t>
  </si>
  <si>
    <t>612321111</t>
  </si>
  <si>
    <t>Omítka vápenocementová vnitřních ploch nanášená ručně jednovrstvá, tloušťky do 10 mm hrubá zatřená svislých konstrukcí stěn</t>
  </si>
  <si>
    <t>-2003344924</t>
  </si>
  <si>
    <t>https://podminky.urs.cz/item/CS_URS_2026_01/612321111</t>
  </si>
  <si>
    <t>"m.č. 2.39 Počítačová učebna, S2" 6,58*3,05</t>
  </si>
  <si>
    <t>"m.č. 2.39 Počítačová učebna, S2, nika" (0,3+0,7+0,3)*3,05</t>
  </si>
  <si>
    <t>612321141</t>
  </si>
  <si>
    <t>Omítka vápenocementová vnitřních ploch nanášená ručně dvouvrstvá, tloušťky jádrové omítky do 10 mm a tloušťky štuku do 3 mm štuková svislých konstrukcí stěn</t>
  </si>
  <si>
    <t>-1595894650</t>
  </si>
  <si>
    <t>https://podminky.urs.cz/item/CS_URS_2026_01/612321141</t>
  </si>
  <si>
    <t>"m.č. 2.39 Počítačová učebna, S3" (8,8+6,58+8,8)*3,05</t>
  </si>
  <si>
    <t>"otvory, odečet" -(2,3*0,89*2+1,0*2,0+1,0*0,5+2,4*2,3*3)</t>
  </si>
  <si>
    <t>5</t>
  </si>
  <si>
    <t>612321191</t>
  </si>
  <si>
    <t>Omítka vápenocementová vnitřních ploch nanášená ručně Příplatek k cenám za každých dalších i započatých 5 mm tloušťky omítky přes 10 mm stěn</t>
  </si>
  <si>
    <t>2134016071</t>
  </si>
  <si>
    <t>https://podminky.urs.cz/item/CS_URS_2026_01/612321191</t>
  </si>
  <si>
    <t>612325302</t>
  </si>
  <si>
    <t>Vápenocementová omítka ostění nebo nadpraží štuková dvouvrstvá</t>
  </si>
  <si>
    <t>169093655</t>
  </si>
  <si>
    <t>https://podminky.urs.cz/item/CS_URS_2026_01/612325302</t>
  </si>
  <si>
    <t>"m.č. 2.39 Počítačová učebna, S3, otvory" ((2,3+0,89)*2*2+(1,0+2,0)*2+(1,0+0,5)*2+(2,4+2,3)*2*3)*0,3</t>
  </si>
  <si>
    <t>7</t>
  </si>
  <si>
    <t>619991011</t>
  </si>
  <si>
    <t>Zakrytí vnitřních ploch před znečištěním PE fólií včetně pozdějšího odkrytí samostatných konstrukcí a prvků</t>
  </si>
  <si>
    <t>-1833693180</t>
  </si>
  <si>
    <t>https://podminky.urs.cz/item/CS_URS_2026_01/619991011</t>
  </si>
  <si>
    <t>"otvory" (2,3*0,89*2+1,0*2,0+1,0*0,5+2,4*2,3*3)</t>
  </si>
  <si>
    <t>8</t>
  </si>
  <si>
    <t>619995001</t>
  </si>
  <si>
    <t>Začištění omítek (s dodáním hmot) kolem oken, dveří, podlah, obkladů apod.</t>
  </si>
  <si>
    <t>m</t>
  </si>
  <si>
    <t>-1379675179</t>
  </si>
  <si>
    <t>https://podminky.urs.cz/item/CS_URS_2026_01/619995001</t>
  </si>
  <si>
    <t>"m.č. 2.39 Počítačová učebna, S3, otvory" (2,3+0,89)*2*2+(1,0+2,0)*2+(1,0+0,5)*2+(2,4+2,3)*2*3</t>
  </si>
  <si>
    <t>9</t>
  </si>
  <si>
    <t>632451441</t>
  </si>
  <si>
    <t>Doplnění cementového potěru na mazaninách a betonových podkladech (s dodáním hmot), hlazeného dřevěným nebo ocelovým hladítkem, plochy jednotlivě do 1 m2 a tl. přes 30 do 40 mm</t>
  </si>
  <si>
    <t>-1833428799</t>
  </si>
  <si>
    <t>https://podminky.urs.cz/item/CS_URS_2026_01/632451441</t>
  </si>
  <si>
    <t>"m.č. 2.39 Počítačová učebna, S1" 10,0</t>
  </si>
  <si>
    <t>10</t>
  </si>
  <si>
    <t>632683112</t>
  </si>
  <si>
    <t>Sešívání trhlin v betonových podlahách ocelovými sponkami se zálivkou pryskyřicí vzdálenosti sponek přes 10 do 15 cm</t>
  </si>
  <si>
    <t>-352974283</t>
  </si>
  <si>
    <t>https://podminky.urs.cz/item/CS_URS_2026_01/632683112</t>
  </si>
  <si>
    <t>"m.č. 2.39 Počítačová učebna, S1" 15,0</t>
  </si>
  <si>
    <t>Ostatní konstrukce a práce, bourání</t>
  </si>
  <si>
    <t>11</t>
  </si>
  <si>
    <t>949101111</t>
  </si>
  <si>
    <t>Lešení pomocné pracovní pro objekty pozemních staveb pro zatížení do 150 kg/m2, o výšce lešeňové podlahy do 1,9 m</t>
  </si>
  <si>
    <t>-735785241</t>
  </si>
  <si>
    <t>https://podminky.urs.cz/item/CS_URS_2026_01/949101111</t>
  </si>
  <si>
    <t>"m.č. 2.39 Počítačová učebna, S1" 8,8*6,58</t>
  </si>
  <si>
    <t>12</t>
  </si>
  <si>
    <t>952901111</t>
  </si>
  <si>
    <t>Vyčištění budov nebo objektů před předáním do užívání budov bytové nebo občanské výstavby, světlé výšky podlaží do 4 m</t>
  </si>
  <si>
    <t>-1247016902</t>
  </si>
  <si>
    <t>https://podminky.urs.cz/item/CS_URS_2026_01/952901111</t>
  </si>
  <si>
    <t>998</t>
  </si>
  <si>
    <t>Přesun hmot</t>
  </si>
  <si>
    <t>13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</si>
  <si>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</si>
  <si>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</si>
  <si>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t</t>
  </si>
  <si>
    <t>496273545</t>
  </si>
  <si>
    <t>https://podminky.urs.cz/item/CS_URS_2026_01/998018001</t>
  </si>
  <si>
    <t>PSV</t>
  </si>
  <si>
    <t>Práce a dodávky PSV</t>
  </si>
  <si>
    <t>725</t>
  </si>
  <si>
    <t>Zdravotechnika - zařizovací předměty</t>
  </si>
  <si>
    <t>14</t>
  </si>
  <si>
    <t>725211618</t>
  </si>
  <si>
    <t>Umyvadla keramická bílá bez výtokových armatur připevněná na stěnu šrouby s krytem na sifon (polosloupem), šířka umyvadla 650 mm</t>
  </si>
  <si>
    <t>soubor</t>
  </si>
  <si>
    <t>16</t>
  </si>
  <si>
    <t>-1221276124</t>
  </si>
  <si>
    <t>https://podminky.urs.cz/item/CS_URS_2026_01/725211618</t>
  </si>
  <si>
    <t>725829121</t>
  </si>
  <si>
    <t>Baterie umyvadlové montáž ostatních typů nástěnných pákových nebo klasických</t>
  </si>
  <si>
    <t>kus</t>
  </si>
  <si>
    <t>1415643259</t>
  </si>
  <si>
    <t>https://podminky.urs.cz/item/CS_URS_2026_01/725829121</t>
  </si>
  <si>
    <t>M</t>
  </si>
  <si>
    <t>55145615</t>
  </si>
  <si>
    <t>baterie umyvadlová nástěnná páková 150mm chrom</t>
  </si>
  <si>
    <t>32</t>
  </si>
  <si>
    <t>-906477719</t>
  </si>
  <si>
    <t>17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</si>
  <si>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</si>
  <si>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</si>
  <si>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89924458</t>
  </si>
  <si>
    <t>https://podminky.urs.cz/item/CS_URS_2026_01/998725121</t>
  </si>
  <si>
    <t>734</t>
  </si>
  <si>
    <t>Ústřední vytápění - armatury</t>
  </si>
  <si>
    <t>18</t>
  </si>
  <si>
    <t>734221684</t>
  </si>
  <si>
    <t>Ventily regulační závitové hlavice termostatické pro ovládání ventilů PN 10 do 110°C kapalinové pro veřejné prostory</t>
  </si>
  <si>
    <t>-352690236</t>
  </si>
  <si>
    <t>https://podminky.urs.cz/item/CS_URS_2026_01/734221684</t>
  </si>
  <si>
    <t>"m.č. 2.39 Počítačová učebna, F" 3</t>
  </si>
  <si>
    <t>19</t>
  </si>
  <si>
    <t>998734121</t>
  </si>
  <si>
    <t>Přesun hmot pro armatury stanovený z hmotnosti přesunovaného materiálu vodorovná dopravní vzdálenost do 50 m ruční (bez užití mechanizace) v objektech výšky do 6 m</t>
  </si>
  <si>
    <t>-374463877</t>
  </si>
  <si>
    <t>https://podminky.urs.cz/item/CS_URS_2026_01/998734121</t>
  </si>
  <si>
    <t>735</t>
  </si>
  <si>
    <t>Ústřední vytápění - otopná tělesa</t>
  </si>
  <si>
    <t>20</t>
  </si>
  <si>
    <t>735000912</t>
  </si>
  <si>
    <t>Regulace otopného systému při opravách vyregulování dvojregulačních ventilů a kohoutů s termostatickým ovládáním</t>
  </si>
  <si>
    <t>-252910010</t>
  </si>
  <si>
    <t>https://podminky.urs.cz/item/CS_URS_2026_01/735000912</t>
  </si>
  <si>
    <t>735191901</t>
  </si>
  <si>
    <t>Ostatní opravy otopných těles vyzkoušení tlakem po opravě otopných těles ocelových</t>
  </si>
  <si>
    <t>-135536880</t>
  </si>
  <si>
    <t>https://podminky.urs.cz/item/CS_URS_2026_01/735191901</t>
  </si>
  <si>
    <t>22</t>
  </si>
  <si>
    <t>735191903</t>
  </si>
  <si>
    <t>Ostatní opravy otopných těles vyčištění propláchnutím vodou otopných těles ocelových nebo hliníkových</t>
  </si>
  <si>
    <t>-107237912</t>
  </si>
  <si>
    <t>https://podminky.urs.cz/item/CS_URS_2026_01/735191903</t>
  </si>
  <si>
    <t>23</t>
  </si>
  <si>
    <t>735191905</t>
  </si>
  <si>
    <t>Ostatní opravy otopných těles odvzdušnění tělesa</t>
  </si>
  <si>
    <t>-470637551</t>
  </si>
  <si>
    <t>https://podminky.urs.cz/item/CS_URS_2026_01/735191905</t>
  </si>
  <si>
    <t>24</t>
  </si>
  <si>
    <t>735191910</t>
  </si>
  <si>
    <t>Ostatní opravy otopných těles napuštění vody do otopného systému včetně potrubí (bez kotle a ohříváků) otopných těles</t>
  </si>
  <si>
    <t>1652229827</t>
  </si>
  <si>
    <t>https://podminky.urs.cz/item/CS_URS_2026_01/735191910</t>
  </si>
  <si>
    <t>25</t>
  </si>
  <si>
    <t>735192912</t>
  </si>
  <si>
    <t>Ostatní opravy otopných těles zpětná montáž otopných těles článkových ocelových</t>
  </si>
  <si>
    <t>952757228</t>
  </si>
  <si>
    <t>https://podminky.urs.cz/item/CS_URS_2026_01/735192912</t>
  </si>
  <si>
    <t>"m.č. 2.39 Počítačová učebna, F" 0,75*2,1*3</t>
  </si>
  <si>
    <t>26</t>
  </si>
  <si>
    <t>998735121</t>
  </si>
  <si>
    <t>Přesun hmot pro otopná tělesa stanovený z hmotnosti přesunovaného materiálu vodorovná dopravní vzdálenost do 50 m ruční (bez užití mechanizace) v objektech výšky do 6 m</t>
  </si>
  <si>
    <t>-1318261247</t>
  </si>
  <si>
    <t>https://podminky.urs.cz/item/CS_URS_2026_01/998735121</t>
  </si>
  <si>
    <t>742</t>
  </si>
  <si>
    <t>Elektroinstalace - slaboproud</t>
  </si>
  <si>
    <t>27</t>
  </si>
  <si>
    <t>7424102R1</t>
  </si>
  <si>
    <t>Demontáž a zpětná montáž stávajícího rozhlasu</t>
  </si>
  <si>
    <t>kpl</t>
  </si>
  <si>
    <t>415830238</t>
  </si>
  <si>
    <t>763</t>
  </si>
  <si>
    <t>Konstrukce suché výstavby</t>
  </si>
  <si>
    <t>28</t>
  </si>
  <si>
    <t>763131411</t>
  </si>
  <si>
    <t>Podhled ze sádrokartonových desek dvouvrstvá zavěšená spodní konstrukce z ocelových profilů CD, UD jednoduše opláštěná deskou standardní A, tl. 12,5 mm, bez izolace</t>
  </si>
  <si>
    <t>-1394068193</t>
  </si>
  <si>
    <t>https://podminky.urs.cz/item/CS_URS_2026_01/763131411</t>
  </si>
  <si>
    <t>"m.č. 2.39 Počítačová učebna, S4" 8,8*6,58</t>
  </si>
  <si>
    <t>29</t>
  </si>
  <si>
    <t>763131714</t>
  </si>
  <si>
    <t>Podhled ze sádrokartonových desek ostatní práce a konstrukce na podhledech ze sádrokartonových desek základní penetrační nátěr</t>
  </si>
  <si>
    <t>852366522</t>
  </si>
  <si>
    <t>https://podminky.urs.cz/item/CS_URS_2026_01/763131714</t>
  </si>
  <si>
    <t>30</t>
  </si>
  <si>
    <t>763164711</t>
  </si>
  <si>
    <t>Obklad konstrukcí sádrokartonovými deskami včetně ochranných úhelníků uzavřeného tvaru rozvinuté šíře do 0,8 m, opláštěný deskou standardní A, tl. 12,5 mm</t>
  </si>
  <si>
    <t>-2077299105</t>
  </si>
  <si>
    <t>https://podminky.urs.cz/item/CS_URS_2026_01/763164711</t>
  </si>
  <si>
    <t>"m.č. 2.39 Počítačová učebna, S4" 8,8</t>
  </si>
  <si>
    <t>31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</si>
  <si>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</si>
  <si>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</si>
  <si>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-470340676</t>
  </si>
  <si>
    <t>https://podminky.urs.cz/item/CS_URS_2026_01/998763331</t>
  </si>
  <si>
    <t>766</t>
  </si>
  <si>
    <t>Konstrukce truhlářské</t>
  </si>
  <si>
    <t>766691914</t>
  </si>
  <si>
    <t>Ostatní práce vyvěšení nebo zavěšení křídel dřevěných dveřních, plochy do 2 m2</t>
  </si>
  <si>
    <t>-2089805114</t>
  </si>
  <si>
    <t>https://podminky.urs.cz/item/CS_URS_2026_01/766691914</t>
  </si>
  <si>
    <t>33</t>
  </si>
  <si>
    <t>766691932</t>
  </si>
  <si>
    <t>Ostatní práce seřízení okenního nebo dveřního křídla otvíracího nebo sklápěcího plastového</t>
  </si>
  <si>
    <t>771636236</t>
  </si>
  <si>
    <t>https://podminky.urs.cz/item/CS_URS_2026_01/766691932</t>
  </si>
  <si>
    <t>"O1" 1</t>
  </si>
  <si>
    <t>776</t>
  </si>
  <si>
    <t>Podlahy povlakové</t>
  </si>
  <si>
    <t>34</t>
  </si>
  <si>
    <t>776111115</t>
  </si>
  <si>
    <t>Příprava podkladu povlakových podlah a stěn broušení podlah stávajícího podkladu před litím stěrky</t>
  </si>
  <si>
    <t>-1751814431</t>
  </si>
  <si>
    <t>https://podminky.urs.cz/item/CS_URS_2026_01/776111115</t>
  </si>
  <si>
    <t>35</t>
  </si>
  <si>
    <t>776111311</t>
  </si>
  <si>
    <t>Příprava podkladu povlakových podlah a stěn vysátí podlah</t>
  </si>
  <si>
    <t>-1154791933</t>
  </si>
  <si>
    <t>https://podminky.urs.cz/item/CS_URS_2026_01/776111311</t>
  </si>
  <si>
    <t>36</t>
  </si>
  <si>
    <t>776121321</t>
  </si>
  <si>
    <t>Příprava podkladu povlakových podlah a stěn penetrace neředěná podlah</t>
  </si>
  <si>
    <t>-359836220</t>
  </si>
  <si>
    <t>https://podminky.urs.cz/item/CS_URS_2026_01/776121321</t>
  </si>
  <si>
    <t>37</t>
  </si>
  <si>
    <t>776141126</t>
  </si>
  <si>
    <t>Příprava podkladu povlakových podlah a stěn vyrovnání samonivelační stěrkou podlah pevnosti 30 MPa, tloušťky přes 12 do 15 mm</t>
  </si>
  <si>
    <t>156202922</t>
  </si>
  <si>
    <t>https://podminky.urs.cz/item/CS_URS_2026_01/776141126</t>
  </si>
  <si>
    <t>38</t>
  </si>
  <si>
    <t>776221111</t>
  </si>
  <si>
    <t>Montáž podlahovin z PVC lepením standardním lepidlem z pásů</t>
  </si>
  <si>
    <t>1805451289</t>
  </si>
  <si>
    <t>https://podminky.urs.cz/item/CS_URS_2026_01/776221111</t>
  </si>
  <si>
    <t>"REFERENČNÍ VÝROBEK - Novoflor Extra Grit, 2470-1, IMITACE KAMENE"</t>
  </si>
  <si>
    <t>39</t>
  </si>
  <si>
    <t>28411017</t>
  </si>
  <si>
    <t>podlahovina vinylová heterogenní zátěžová třída zátěže 34/43, hořlavost Bfl S1, nášlapná vrstva 0,70mm tl 2,00mm</t>
  </si>
  <si>
    <t>-1990569787</t>
  </si>
  <si>
    <t>57,904*1,1 'Přepočtené koeficientem množství</t>
  </si>
  <si>
    <t>40</t>
  </si>
  <si>
    <t>776411111</t>
  </si>
  <si>
    <t>Montáž soklíků lepením obvodových, výšky do 80 mm</t>
  </si>
  <si>
    <t>-1215276042</t>
  </si>
  <si>
    <t>https://podminky.urs.cz/item/CS_URS_2026_01/776411111</t>
  </si>
  <si>
    <t>"m.č. 2.39 Počítačová učebna, S1" (8,8+6,58)*2</t>
  </si>
  <si>
    <t>41</t>
  </si>
  <si>
    <t>28411001</t>
  </si>
  <si>
    <t>lišta soklová PVC 9,7x58mm</t>
  </si>
  <si>
    <t>-2130822678</t>
  </si>
  <si>
    <t>30,76*1,02 'Přepočtené koeficientem množství</t>
  </si>
  <si>
    <t>42</t>
  </si>
  <si>
    <t>998776121</t>
  </si>
  <si>
    <t>Přesun hmot pro podlahy povlakové stanovený z hmotnosti přesunovaného materiálu vodorovná dopravní vzdálenost do 50 m ruční (bez užití mechanizace) v objektech výšky do 6 m</t>
  </si>
  <si>
    <t>14736570</t>
  </si>
  <si>
    <t>https://podminky.urs.cz/item/CS_URS_2026_01/998776121</t>
  </si>
  <si>
    <t>781</t>
  </si>
  <si>
    <t>Dokončovací práce - obklady</t>
  </si>
  <si>
    <t>43</t>
  </si>
  <si>
    <t>781151031</t>
  </si>
  <si>
    <t>Příprava podkladu před provedením obkladu celoplošné vyrovnání podkladu stěrkou, tloušťky 3 mm</t>
  </si>
  <si>
    <t>-668835485</t>
  </si>
  <si>
    <t>https://podminky.urs.cz/item/CS_URS_2026_01/781151031</t>
  </si>
  <si>
    <t>44</t>
  </si>
  <si>
    <t>781472217</t>
  </si>
  <si>
    <t>Montáž keramických obkladů stěn lepených cementovým flexibilním lepidlem hladkých přes 12 do 19 ks/m2</t>
  </si>
  <si>
    <t>1206634368</t>
  </si>
  <si>
    <t>https://podminky.urs.cz/item/CS_URS_2026_01/781472217</t>
  </si>
  <si>
    <t>"nika, výběr obkladu dle investora – dle studie" 2,5</t>
  </si>
  <si>
    <t>45</t>
  </si>
  <si>
    <t>59761711</t>
  </si>
  <si>
    <t>obklad keramický nemrazuvzdorný povrch hladký/matný tl do 10mm přes 12 do 19ks/m2</t>
  </si>
  <si>
    <t>786224593</t>
  </si>
  <si>
    <t>2,5*1,1 'Přepočtené koeficientem množství</t>
  </si>
  <si>
    <t>46</t>
  </si>
  <si>
    <t>781472291</t>
  </si>
  <si>
    <t>Montáž keramických obkladů stěn lepených cementovým flexibilním lepidlem Příplatek k cenám za plochu do 10 m2 jednotlivě</t>
  </si>
  <si>
    <t>-1960712670</t>
  </si>
  <si>
    <t>https://podminky.urs.cz/item/CS_URS_2026_01/781472291</t>
  </si>
  <si>
    <t>47</t>
  </si>
  <si>
    <t>781472292</t>
  </si>
  <si>
    <t>Montáž keramických obkladů stěn lepených cementovým flexibilním lepidlem Příplatek k cenám za obklady v omezeném prostoru</t>
  </si>
  <si>
    <t>131811319</t>
  </si>
  <si>
    <t>https://podminky.urs.cz/item/CS_URS_2026_01/781472292</t>
  </si>
  <si>
    <t>48</t>
  </si>
  <si>
    <t>781492251</t>
  </si>
  <si>
    <t>Obklad - dokončující práce montáž profilu lepeného flexibilním cementovým lepidlem ukončovacího</t>
  </si>
  <si>
    <t>787276596</t>
  </si>
  <si>
    <t>https://podminky.urs.cz/item/CS_URS_2026_01/781492251</t>
  </si>
  <si>
    <t>"výběr dle investora – dle studie"</t>
  </si>
  <si>
    <t>"nika" (0,3+0,7+0,3)+1,5*2</t>
  </si>
  <si>
    <t>49</t>
  </si>
  <si>
    <t>19416005</t>
  </si>
  <si>
    <t>lišta ukončovací z eloxovaného hliníku 10mm</t>
  </si>
  <si>
    <t>-1745410927</t>
  </si>
  <si>
    <t>4,3*1,05 'Přepočtené koeficientem množství</t>
  </si>
  <si>
    <t>50</t>
  </si>
  <si>
    <t>781495211</t>
  </si>
  <si>
    <t>Čištění vnitřních ploch po provedení obkladu stěn chemickými prostředky</t>
  </si>
  <si>
    <t>844637045</t>
  </si>
  <si>
    <t>https://podminky.urs.cz/item/CS_URS_2026_01/781495211</t>
  </si>
  <si>
    <t>51</t>
  </si>
  <si>
    <t>998781121</t>
  </si>
  <si>
    <t>Přesun hmot pro obklady keramické stanovený z hmotnosti přesunovaného materiálu vodorovná dopravní vzdálenost do 50 m ruční (bez užití mechanizace) v objektech výšky do 6 m</t>
  </si>
  <si>
    <t>-1579989034</t>
  </si>
  <si>
    <t>https://podminky.urs.cz/item/CS_URS_2026_01/998781121</t>
  </si>
  <si>
    <t>783</t>
  </si>
  <si>
    <t>Dokončovací práce - nátěry</t>
  </si>
  <si>
    <t>52</t>
  </si>
  <si>
    <t>783101203</t>
  </si>
  <si>
    <t>Příprava podkladu truhlářských konstrukcí před provedením nátěru broušení smirkovým papírem nebo plátnem jemné</t>
  </si>
  <si>
    <t>465021584</t>
  </si>
  <si>
    <t>https://podminky.urs.cz/item/CS_URS_2026_01/783101203</t>
  </si>
  <si>
    <t>53</t>
  </si>
  <si>
    <t>783101401</t>
  </si>
  <si>
    <t>Příprava podkladu truhlářských konstrukcí před provedením nátěru ometení</t>
  </si>
  <si>
    <t>1360237896</t>
  </si>
  <si>
    <t>https://podminky.urs.cz/item/CS_URS_2026_01/783101401</t>
  </si>
  <si>
    <t>54</t>
  </si>
  <si>
    <t>783114101</t>
  </si>
  <si>
    <t>Základní nátěr truhlářských konstrukcí jednonásobný syntetický</t>
  </si>
  <si>
    <t>-1204623930</t>
  </si>
  <si>
    <t>https://podminky.urs.cz/item/CS_URS_2026_01/783114101</t>
  </si>
  <si>
    <t>55</t>
  </si>
  <si>
    <t>783117101</t>
  </si>
  <si>
    <t>Krycí nátěr truhlářských konstrukcí jednonásobný syntetický</t>
  </si>
  <si>
    <t>1310759540</t>
  </si>
  <si>
    <t>https://podminky.urs.cz/item/CS_URS_2026_01/783117101</t>
  </si>
  <si>
    <t>"D1, křídlo" 1,0*2,0*2</t>
  </si>
  <si>
    <t>56</t>
  </si>
  <si>
    <t>783122101</t>
  </si>
  <si>
    <t>Tmelení truhlářských konstrukcí lokální, včetně přebroušení tmelených míst rozsahu do 10% plochy, tmelem disperzním akrylátovým nebo latexovým</t>
  </si>
  <si>
    <t>1276861784</t>
  </si>
  <si>
    <t>https://podminky.urs.cz/item/CS_URS_2026_01/783122101</t>
  </si>
  <si>
    <t>57</t>
  </si>
  <si>
    <t>783301311</t>
  </si>
  <si>
    <t>Příprava podkladu zámečnických konstrukcí před provedením nátěru odmaštění odmašťovačem vodou ředitelným</t>
  </si>
  <si>
    <t>-735824762</t>
  </si>
  <si>
    <t>https://podminky.urs.cz/item/CS_URS_2026_01/783301311</t>
  </si>
  <si>
    <t>58</t>
  </si>
  <si>
    <t>783315101</t>
  </si>
  <si>
    <t>Mezinátěr zámečnických konstrukcí jednonásobný syntetický standardní</t>
  </si>
  <si>
    <t>1656964610</t>
  </si>
  <si>
    <t>https://podminky.urs.cz/item/CS_URS_2026_01/783315101</t>
  </si>
  <si>
    <t>59</t>
  </si>
  <si>
    <t>783317101</t>
  </si>
  <si>
    <t>Krycí nátěr (email) zámečnických konstrukcí jednonásobný syntetický standardní</t>
  </si>
  <si>
    <t>-849900849</t>
  </si>
  <si>
    <t>https://podminky.urs.cz/item/CS_URS_2026_01/783317101</t>
  </si>
  <si>
    <t>"D1, 1ks zárubně = 1,5m2" 1,5</t>
  </si>
  <si>
    <t>60</t>
  </si>
  <si>
    <t>783606803</t>
  </si>
  <si>
    <t>Odstranění nátěrů z otopných těles žebrových trub odstraňovačem nátěrů s obroušením</t>
  </si>
  <si>
    <t>-1787057345</t>
  </si>
  <si>
    <t>https://podminky.urs.cz/item/CS_URS_2026_01/783606803</t>
  </si>
  <si>
    <t>784</t>
  </si>
  <si>
    <t>Dokončovací práce - malby a tapety</t>
  </si>
  <si>
    <t>61</t>
  </si>
  <si>
    <t>784181101</t>
  </si>
  <si>
    <t>Penetrace podkladu jednonásobná základní akrylátová bezbarvá v místnostech výšky do 3,80 m</t>
  </si>
  <si>
    <t>-343941986</t>
  </si>
  <si>
    <t>https://podminky.urs.cz/item/CS_URS_2026_01/784181101</t>
  </si>
  <si>
    <t>62</t>
  </si>
  <si>
    <t>784221101</t>
  </si>
  <si>
    <t>Malby z malířských směsí otěruvzdorných za sucha dvojnásobné, bílé za sucha otěruvzdorné dobře v místnostech výšky do 3,80 m</t>
  </si>
  <si>
    <t>186945702</t>
  </si>
  <si>
    <t>https://podminky.urs.cz/item/CS_URS_2026_01/784221101</t>
  </si>
  <si>
    <t>"m.č. 2.39 Počítačová učebna, S4" 57,904</t>
  </si>
  <si>
    <t xml:space="preserve">"na chodbách po trase" 50,0 </t>
  </si>
  <si>
    <t>63</t>
  </si>
  <si>
    <t>784221155</t>
  </si>
  <si>
    <t>Malby z malířských směsí otěruvzdorných za sucha Příplatek k cenám dvojnásobných maleb na tónovacích automatech, v odstínu sytém</t>
  </si>
  <si>
    <t>372177365</t>
  </si>
  <si>
    <t>https://podminky.urs.cz/item/CS_URS_2026_01/784221155</t>
  </si>
  <si>
    <t>50,595*0,5 'Přepočtené koeficientem množství</t>
  </si>
  <si>
    <t>HZS</t>
  </si>
  <si>
    <t>Hodinové zúčtovací sazby</t>
  </si>
  <si>
    <t>64</t>
  </si>
  <si>
    <t>HZS2131</t>
  </si>
  <si>
    <t>Hodinové zúčtovací sazby profesí PSV provádění stavebních konstrukcí zámečník</t>
  </si>
  <si>
    <t>hod</t>
  </si>
  <si>
    <t>512</t>
  </si>
  <si>
    <t>877526273</t>
  </si>
  <si>
    <t>https://podminky.urs.cz/item/CS_URS_2026_01/HZS2131</t>
  </si>
  <si>
    <t>"D1, oprava a seřízení pantů" 4</t>
  </si>
  <si>
    <t>VRN</t>
  </si>
  <si>
    <t>Vedlejší rozpočtové náklady</t>
  </si>
  <si>
    <t>VRN3</t>
  </si>
  <si>
    <t>Zařízení staveniště</t>
  </si>
  <si>
    <t>65</t>
  </si>
  <si>
    <t>030001000</t>
  </si>
  <si>
    <t>1024</t>
  </si>
  <si>
    <t>-78398754</t>
  </si>
  <si>
    <t>https://podminky.urs.cz/item/CS_URS_2026_01/030001000</t>
  </si>
  <si>
    <t>SO 01b - Počítačová učebna - bourací práce</t>
  </si>
  <si>
    <t xml:space="preserve">    997 - Přesun sutě</t>
  </si>
  <si>
    <t>-1846438042</t>
  </si>
  <si>
    <t>965042221</t>
  </si>
  <si>
    <t>Bourání mazanin betonových nebo z litého asfaltu tl. přes 100 mm, plochy do 1 m2</t>
  </si>
  <si>
    <t>m3</t>
  </si>
  <si>
    <t>-2146470243</t>
  </si>
  <si>
    <t>https://podminky.urs.cz/item/CS_URS_2026_01/965042221</t>
  </si>
  <si>
    <t>"m.č. 2.39 Počítačová učebna, drážka pro chráničku DN40" 0,3*0,15*10,0</t>
  </si>
  <si>
    <t>977312113</t>
  </si>
  <si>
    <t>Řezání stávajících betonových mazanin s vyztužením hloubky přes 100 do 150 mm</t>
  </si>
  <si>
    <t>-1846599128</t>
  </si>
  <si>
    <t>https://podminky.urs.cz/item/CS_URS_2026_01/977312113</t>
  </si>
  <si>
    <t>"m.č. 2.39 Počítačová učebna, drážka pro chráničku DN40" (0,3+10,0+0,3)</t>
  </si>
  <si>
    <t>978013191</t>
  </si>
  <si>
    <t>Otlučení vápenných, vápenocementových nebo vápenosádrových omítek vnitřních ploch tloušťky do 25 mm stěn, včetně vyškrabání spar, v rozsahu přes 50 do 100 %</t>
  </si>
  <si>
    <t>-251530602</t>
  </si>
  <si>
    <t>https://podminky.urs.cz/item/CS_URS_2026_01/978013191</t>
  </si>
  <si>
    <t>978059541</t>
  </si>
  <si>
    <t>Odsekání obkladů stěn včetně otlučení podkladní omítky až na zdivo z obkládaček vnitřních, z jakýchkoliv materiálů, plochy přes 1 m2</t>
  </si>
  <si>
    <t>731039080</t>
  </si>
  <si>
    <t>https://podminky.urs.cz/item/CS_URS_2026_01/978059541</t>
  </si>
  <si>
    <t>"nika" (0,3+0,7+0,3)*1,5</t>
  </si>
  <si>
    <t>997</t>
  </si>
  <si>
    <t>Přesun sutě</t>
  </si>
  <si>
    <t>997006512</t>
  </si>
  <si>
    <t>Vodorovná doprava suti na skládku s naložením na dopravní prostředek a složením přes 100 m do 1 km</t>
  </si>
  <si>
    <t>-1004847647</t>
  </si>
  <si>
    <t>https://podminky.urs.cz/item/CS_URS_2026_01/997006512</t>
  </si>
  <si>
    <t>997006519</t>
  </si>
  <si>
    <t>Vodorovná doprava suti na skládku Příplatek k ceně -6512 za každý další i započatý 1 km</t>
  </si>
  <si>
    <t>-404972301</t>
  </si>
  <si>
    <t>https://podminky.urs.cz/item/CS_URS_2026_01/997006519</t>
  </si>
  <si>
    <t>7,771*5 'Přepočtené koeficientem množství</t>
  </si>
  <si>
    <t>997013211</t>
  </si>
  <si>
    <t>Vnitrostaveništní doprava suti a vybouraných hmot vodorovně do 50 m s naložením ručně pro budovy a haly výšky do 6 m</t>
  </si>
  <si>
    <t>1370957444</t>
  </si>
  <si>
    <t>https://podminky.urs.cz/item/CS_URS_2026_01/997013211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</si>
  <si>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</si>
  <si>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</si>
  <si>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-2067241565</t>
  </si>
  <si>
    <t>https://podminky.urs.cz/item/CS_URS_2026_01/997013219</t>
  </si>
  <si>
    <t>7,771*4 'Přepočtené koeficientem množství</t>
  </si>
  <si>
    <t>997013871</t>
  </si>
  <si>
    <t>Poplatek za předání stavebního odpadu recyklačnímu zařízení směsného stavebního a demoličního zatříděného do Katalogu odpadů pod kódem 17 09 04</t>
  </si>
  <si>
    <t>-152153097</t>
  </si>
  <si>
    <t>https://podminky.urs.cz/item/CS_URS_2026_01/997013871</t>
  </si>
  <si>
    <t>725210821</t>
  </si>
  <si>
    <t>Demontáž umyvadel bez výtokových armatur umyvadel</t>
  </si>
  <si>
    <t>-971297681</t>
  </si>
  <si>
    <t>https://podminky.urs.cz/item/CS_URS_2026_01/725210821</t>
  </si>
  <si>
    <t>"m.č. 2.39 Počítačová učebna, G" 1</t>
  </si>
  <si>
    <t>735121810</t>
  </si>
  <si>
    <t>Demontáž otopných těles ocelových článkových</t>
  </si>
  <si>
    <t>-1736375484</t>
  </si>
  <si>
    <t>https://podminky.urs.cz/item/CS_URS_2026_01/735121810</t>
  </si>
  <si>
    <t>735494811</t>
  </si>
  <si>
    <t>Vypuštění vody z otopných soustav bez kotlů, ohříváků, zásobníků a nádrží</t>
  </si>
  <si>
    <t>-2078046979</t>
  </si>
  <si>
    <t>https://podminky.urs.cz/item/CS_URS_2026_01/735494811</t>
  </si>
  <si>
    <t>766411812</t>
  </si>
  <si>
    <t>Demontáž obložení stěn panely, plochy přes 1,5 m2</t>
  </si>
  <si>
    <t>-1303940614</t>
  </si>
  <si>
    <t>https://podminky.urs.cz/item/CS_URS_2026_01/766411812</t>
  </si>
  <si>
    <t>"m.č. 2.39 Počítačová učebna, C" (6,58+8,8+6,58)*1,2</t>
  </si>
  <si>
    <t>766411822</t>
  </si>
  <si>
    <t>Demontáž obložení stěn podkladových roštů</t>
  </si>
  <si>
    <t>1960579667</t>
  </si>
  <si>
    <t>https://podminky.urs.cz/item/CS_URS_2026_01/766411822</t>
  </si>
  <si>
    <t>1796561408</t>
  </si>
  <si>
    <t>"m.č. 2.39 Počítačová učebna, H" 1</t>
  </si>
  <si>
    <t>7668128R1</t>
  </si>
  <si>
    <t>Demontáž atypické truhlářské konstrukce včetně likvidace</t>
  </si>
  <si>
    <t>-1903928594</t>
  </si>
  <si>
    <t>"m.č. 2.39 Počítačová učebna, B" 1</t>
  </si>
  <si>
    <t>7668128R2</t>
  </si>
  <si>
    <t>352940893</t>
  </si>
  <si>
    <t>"m.č. 2.39 Počítačová učebna, E" 8,8</t>
  </si>
  <si>
    <t>776201812</t>
  </si>
  <si>
    <t>Demontáž povlakových podlahovin lepených ručně s podložkou</t>
  </si>
  <si>
    <t>472222377</t>
  </si>
  <si>
    <t>https://podminky.urs.cz/item/CS_URS_2026_01/776201812</t>
  </si>
  <si>
    <t>"m.č. 2.39 Počítačová učebna, A" 8,8*6,58</t>
  </si>
  <si>
    <t>776410811</t>
  </si>
  <si>
    <t>Demontáž soklíků nebo lišt pryžových nebo plastových</t>
  </si>
  <si>
    <t>2086310451</t>
  </si>
  <si>
    <t>https://podminky.urs.cz/item/CS_URS_2026_01/776410811</t>
  </si>
  <si>
    <t>"m.č. 2.39 Počítačová učebna, A" (8,8+6,58)*2</t>
  </si>
  <si>
    <t>776501812</t>
  </si>
  <si>
    <t>Demontáž povlakových podlahovin ze stěn výšky přes 2 do 3,8 m</t>
  </si>
  <si>
    <t>-1160591430</t>
  </si>
  <si>
    <t>https://podminky.urs.cz/item/CS_URS_2026_01/776501812</t>
  </si>
  <si>
    <t>"m.č. 2.39 Počítačová učebna, A" (8,8+6,58)*1,0</t>
  </si>
  <si>
    <t>"otvory, odečet" -(2,3*0,89*2+1,0*0,5)</t>
  </si>
  <si>
    <t>"nika" (0,3+0,7+0,3)*1,0</t>
  </si>
  <si>
    <t>776991821</t>
  </si>
  <si>
    <t>Ostatní práce odstranění lepidla ručně z podlah</t>
  </si>
  <si>
    <t>-2088373491</t>
  </si>
  <si>
    <t>https://podminky.urs.cz/item/CS_URS_2026_01/776991821</t>
  </si>
  <si>
    <t>SO 01c - Silnoproud</t>
  </si>
  <si>
    <t>D1 - ROZVÁDĚČE</t>
  </si>
  <si>
    <t>D2 - ELEKTROINSTALAČNÍ KOMPONENTY</t>
  </si>
  <si>
    <t>D3 - SVÍTIDLA</t>
  </si>
  <si>
    <t>D4 - ELEKTROINSTALAČNÍ TRASY</t>
  </si>
  <si>
    <t>D5 - KABELÁŽE</t>
  </si>
  <si>
    <t>D6 - OSTATNÍ PRÁCE</t>
  </si>
  <si>
    <t>D1</t>
  </si>
  <si>
    <t>ROZVÁDĚČE</t>
  </si>
  <si>
    <t>Pol1</t>
  </si>
  <si>
    <t>Úprava stávajícího rozváděče R7, doplnění, výzbroj dle PD</t>
  </si>
  <si>
    <t>ks</t>
  </si>
  <si>
    <t>Pol2</t>
  </si>
  <si>
    <t>Demontážní práce ve stávajícím rozváděči R7, popis dle PD</t>
  </si>
  <si>
    <t>D2</t>
  </si>
  <si>
    <t>ELEKTROINSTALAČNÍ KOMPONENTY</t>
  </si>
  <si>
    <t>Pol3</t>
  </si>
  <si>
    <t>Spínač dvoupólový, řazení č. 5, 250VAC, 10A, (včetně rámečku a krytu)</t>
  </si>
  <si>
    <t>Pol4</t>
  </si>
  <si>
    <t>Zásuvka jednonásobná s ochranným kolíkem, s clonkami, rámečkem, 250VAC/16A, bílá</t>
  </si>
  <si>
    <t>Pol5</t>
  </si>
  <si>
    <t>Zásuvka jednonásobná s ochranným kolíkem, 2P+PE,s clonkami a ochranou před přepětím, s optickou signalizací poruchy, 250VAC, 16A</t>
  </si>
  <si>
    <t>Pol6</t>
  </si>
  <si>
    <t>Prodlužovací kabel se zásuvkovým boxem pro 8ks zásuvek 16A/230V, délka kabelu bude upřesněna při realizaci s dod. nábytkem (cca do 5m)</t>
  </si>
  <si>
    <t>Pol7</t>
  </si>
  <si>
    <t>Rámeček 2-násobný</t>
  </si>
  <si>
    <t>Pol8</t>
  </si>
  <si>
    <t>Elektroinstalační krabice přístrojová instalační pod omítku, KU 68</t>
  </si>
  <si>
    <t>Pol9</t>
  </si>
  <si>
    <t>Elektroinstalační krabice přístrojová instalační, hluboká, pod omítku, KPR</t>
  </si>
  <si>
    <t>Pol10</t>
  </si>
  <si>
    <t>Rozbočovací krabice, bezhalogenová, na povrch, KSK 80, 81x81x54mm</t>
  </si>
  <si>
    <t>Pol11</t>
  </si>
  <si>
    <t>Svorka bezšroubová, 2x 0,5-2,5 mm2 (100ks=balení)</t>
  </si>
  <si>
    <t>bal</t>
  </si>
  <si>
    <t>Pol12</t>
  </si>
  <si>
    <t>Svorka bezšroubová, 3x 0,5-2,5 mm2 (100ks=balení)</t>
  </si>
  <si>
    <t>Pol13</t>
  </si>
  <si>
    <t>Svorka bezšroubová, 4x 0,5-2,5 mm2 (100ks=balení)</t>
  </si>
  <si>
    <t>D3</t>
  </si>
  <si>
    <t>SVÍTIDLA</t>
  </si>
  <si>
    <t>Pol14</t>
  </si>
  <si>
    <t>A - LED SVÍTIDLO - LED PANEL, IP40, 35W, 4500lm, 4000K, Ra 80, VESTAVNÉ, AL RÁMEČEK, MIKROPRIZMATICKÝ KRYT, 600x600x15mm, včetně rámečku pro vestavnou montáž</t>
  </si>
  <si>
    <t>Pol15</t>
  </si>
  <si>
    <t>N - stávající nouzové svítidlo, zapojení</t>
  </si>
  <si>
    <t>D4</t>
  </si>
  <si>
    <t>ELEKTROINSTALAČNÍ TRASY</t>
  </si>
  <si>
    <t>Pol16</t>
  </si>
  <si>
    <t>Chránička ohebná pr. 25mm, střední mechanická odolnost</t>
  </si>
  <si>
    <t>Pol17</t>
  </si>
  <si>
    <t>Elektroinstalační trubka, ohebná, dvouplášťová, korugovaná zemní chránička, pr. 50mm</t>
  </si>
  <si>
    <t>Pol18</t>
  </si>
  <si>
    <t>Grip svorka stropní</t>
  </si>
  <si>
    <t>Pol19</t>
  </si>
  <si>
    <t>Elektroinstalační drážky ve zdi 40x30mm</t>
  </si>
  <si>
    <t>Pol20</t>
  </si>
  <si>
    <t>Vykružování instalačních krabiček</t>
  </si>
  <si>
    <t>Pol21</t>
  </si>
  <si>
    <t>Prostupy stěn uvnitř objektu</t>
  </si>
  <si>
    <t>Pol22</t>
  </si>
  <si>
    <t>Vyvazovací pásky pásky (100ks/bal)</t>
  </si>
  <si>
    <t>Pol23</t>
  </si>
  <si>
    <t>Sádra, sádrování</t>
  </si>
  <si>
    <t>Pol24</t>
  </si>
  <si>
    <t>Podružný, spojovací materiál, natloukačky, hmoždinky, šrouby</t>
  </si>
  <si>
    <t>D5</t>
  </si>
  <si>
    <t>KABELÁŽE</t>
  </si>
  <si>
    <t>Pol25</t>
  </si>
  <si>
    <t>Bezhalogenový, retardující kabel, 0,6/1kV, FRNC polymer izolace, Cu jádro plné, 1-CXKH-R 3x2,5mm2</t>
  </si>
  <si>
    <t>Pol26</t>
  </si>
  <si>
    <t>Bezhalogenový, retardující kabel, 0,6/1kV, FRNC polymer izolace, Cu jádro plné, 1-CXKH-R 3x1,5mm2</t>
  </si>
  <si>
    <t>Pol27</t>
  </si>
  <si>
    <t>Ukončení vodičů v rozváděčích a ukončení uzemňovacích vodičů</t>
  </si>
  <si>
    <t>Pol28</t>
  </si>
  <si>
    <t>Popisovací kabelové štítky</t>
  </si>
  <si>
    <t>Pol29</t>
  </si>
  <si>
    <t>Podružný materiál včetně prořezu</t>
  </si>
  <si>
    <t>D6</t>
  </si>
  <si>
    <t>OSTATNÍ PRÁCE</t>
  </si>
  <si>
    <t>Pol30</t>
  </si>
  <si>
    <t>DMTŽ - demontáž stávající elektroinstalace v učebně</t>
  </si>
  <si>
    <t>Pol31</t>
  </si>
  <si>
    <t>Rekognoskace stávající elektroinstalace</t>
  </si>
  <si>
    <t>Pol32</t>
  </si>
  <si>
    <t>Rozměření tras, krabic a svítidel</t>
  </si>
  <si>
    <t>Pol33</t>
  </si>
  <si>
    <t>Dokumentace skuteč. provedení stavby (DSPS), včetně tisku</t>
  </si>
  <si>
    <t>66</t>
  </si>
  <si>
    <t>Pol34</t>
  </si>
  <si>
    <t>Koordinační práce s ostatníma profesema stavby</t>
  </si>
  <si>
    <t>68</t>
  </si>
  <si>
    <t>Pol35</t>
  </si>
  <si>
    <t>Komplexní (funkční) zkoušky, včetně uvedení do provozu</t>
  </si>
  <si>
    <t>70</t>
  </si>
  <si>
    <t>Pol36</t>
  </si>
  <si>
    <t>Měření intenzity umělého a nouzového osvětlení, dle ČSN EN 12 464-1, ČSN EN 1838, včetně protokolu</t>
  </si>
  <si>
    <t>72</t>
  </si>
  <si>
    <t>Pol37</t>
  </si>
  <si>
    <t>TIČR, zkoušky elektrických zařízení, zajištění odborného a závazného stanoviska organizace státního odborného dozoru k uvedení do provozu (dle vyhlášky 73/2010sb.)</t>
  </si>
  <si>
    <t>74</t>
  </si>
  <si>
    <t>Pol38</t>
  </si>
  <si>
    <t>Zaškolení obsluhy</t>
  </si>
  <si>
    <t>76</t>
  </si>
  <si>
    <t>Pol39</t>
  </si>
  <si>
    <t>Revize elektroinstalace, včetně dopravy a vypracování protokolu</t>
  </si>
  <si>
    <t>78</t>
  </si>
  <si>
    <t>Pol40</t>
  </si>
  <si>
    <t>Doprava materiálu, montáže, likvidace odpadu</t>
  </si>
  <si>
    <t>80</t>
  </si>
  <si>
    <t>SO 01d - Slaboproud</t>
  </si>
  <si>
    <t>Soupis:</t>
  </si>
  <si>
    <t>a - Univerzální kabelážní systém (UKS)</t>
  </si>
  <si>
    <t>01 - Univerzální kabelážní systém (UKS)</t>
  </si>
  <si>
    <t>01</t>
  </si>
  <si>
    <t>Pol41</t>
  </si>
  <si>
    <t>Kabel U/UTP Cat.6 300MHz AWG23 LSOHFR B2cas1d1a1</t>
  </si>
  <si>
    <t>Pol42</t>
  </si>
  <si>
    <t>Dvojzásuvka 2xRJ45 keystone, bez modulů, přímá montáž, šedá, design dle architekta objektu</t>
  </si>
  <si>
    <t>Pol43</t>
  </si>
  <si>
    <t>Patch panel modulární pro 24 modulů, prázdný</t>
  </si>
  <si>
    <t>Pol44</t>
  </si>
  <si>
    <t>Vyvazovací panel 1U, vysoký, plechový, černý s krytem</t>
  </si>
  <si>
    <t>Pol45</t>
  </si>
  <si>
    <t>Modul RJ45, UTP cat.6, nestíněny, samořezný, do panelů a zásuvek</t>
  </si>
  <si>
    <t>Pol46</t>
  </si>
  <si>
    <t>Uspořádání a vyvázání kabeláže v datovém rozvaděči</t>
  </si>
  <si>
    <t>Pol47</t>
  </si>
  <si>
    <t>Měření metalické přípojky, popis (PC, popisovačka)</t>
  </si>
  <si>
    <t>Pol48</t>
  </si>
  <si>
    <t>Upínací páska (suchý zip) 16mm x 7,5m, černá</t>
  </si>
  <si>
    <t>Pol49</t>
  </si>
  <si>
    <t>Patch cord UTP cat.6, 1m, šedý</t>
  </si>
  <si>
    <t>Pol50</t>
  </si>
  <si>
    <t>Patch cord UTP cat.6, 3m, šedý</t>
  </si>
  <si>
    <t>Pol51</t>
  </si>
  <si>
    <t>Patch cord UTP cat.6, 5m, šedý</t>
  </si>
  <si>
    <t>Pol52</t>
  </si>
  <si>
    <t>Patch cord UTP cat.6, 7m, šedý</t>
  </si>
  <si>
    <t>Pol53</t>
  </si>
  <si>
    <t>Rámeček bílý, dle zvoleného designu elektro, design dle architekta objektu</t>
  </si>
  <si>
    <t>Pol54</t>
  </si>
  <si>
    <t>Rámeček trojnásobný, šedá/bílá, dle zvoleného designu elektro, design dle architekta objektu</t>
  </si>
  <si>
    <t>Pol55</t>
  </si>
  <si>
    <t>Demontáž stávajcí datové kabeláže, pouze v prostoru řešené učebny</t>
  </si>
  <si>
    <t>Pol56</t>
  </si>
  <si>
    <t>Drobné práce 5% a materiál 5%</t>
  </si>
  <si>
    <t>b - Příprava pro AV techniku</t>
  </si>
  <si>
    <t>01 - Příprava pro AV techniku</t>
  </si>
  <si>
    <t>Pol57</t>
  </si>
  <si>
    <t>HDMI 2.1 optický fiber kabel 8K@60Hz,zlacené 15m</t>
  </si>
  <si>
    <t>Pol58</t>
  </si>
  <si>
    <t>USB3.2 + 2.0 prodlužovací optický AOC kabel A/Male - A/Female 15m</t>
  </si>
  <si>
    <t>Pol59</t>
  </si>
  <si>
    <t>Kabel USB 3.0 Super-speed 5Gbps A-A, 9pin, 0,5m</t>
  </si>
  <si>
    <t>Pol60</t>
  </si>
  <si>
    <t>Vývodka kabelová, bíla, dle zvoleného designu elektro, design dle architekta objektu</t>
  </si>
  <si>
    <t>Pol61</t>
  </si>
  <si>
    <t>Dvojzásuvka 2xRJ45 keystone, bez modulů, včetně záslepky, dle zvoleného designu elektro, design dle architekta objektu</t>
  </si>
  <si>
    <t>Pol62</t>
  </si>
  <si>
    <t>Modul Keystone HDMI zásuvka - zásuvka 8K, 60 Hz, bílá, rozlišení až 7680 x 4320 při 60 Hz</t>
  </si>
  <si>
    <t>Pol63</t>
  </si>
  <si>
    <t>Modul Keystone vestavný modul USB 3.0</t>
  </si>
  <si>
    <t>Pol64</t>
  </si>
  <si>
    <t>HDMI 2.1 High Speed + Ethernet kabel 8K@60Hz,zlacené 2m</t>
  </si>
  <si>
    <t>Pol65</t>
  </si>
  <si>
    <t>Drobné práce (10%) a materiál (5%)</t>
  </si>
  <si>
    <t>c - Společné kabelové trasy</t>
  </si>
  <si>
    <t>01 - Společné kabelové trasy</t>
  </si>
  <si>
    <t>Pol66</t>
  </si>
  <si>
    <t>Krabice přístrojová rozvodná včetně vysekání lůžka, hloubka 66</t>
  </si>
  <si>
    <t>Pol67</t>
  </si>
  <si>
    <t>Krabice přístrojová jednonásobná do dutých stěn</t>
  </si>
  <si>
    <t>Pol68</t>
  </si>
  <si>
    <t>Trubka ohebná 25, nízká mechanická odolnost, s protahovacím drátem</t>
  </si>
  <si>
    <t>Pol69</t>
  </si>
  <si>
    <t>Trubka ohebná 32, nízká mechanická odolnost, s protahovacím drátem</t>
  </si>
  <si>
    <t>Pol70</t>
  </si>
  <si>
    <t>Trubka ohebná 40, dvojitá korugovaná s protahovacím drátem</t>
  </si>
  <si>
    <t>Pol71</t>
  </si>
  <si>
    <t>Skupinová kabelová příchytky včetně kotevního materiálu</t>
  </si>
  <si>
    <t>Pol72</t>
  </si>
  <si>
    <t>Frézování drážky do zdiva 3x3cm</t>
  </si>
  <si>
    <t>Pol73</t>
  </si>
  <si>
    <t>Frézování drážky do zdiva 5x5cm</t>
  </si>
  <si>
    <t>Pol74</t>
  </si>
  <si>
    <t>Frézování podlahy v betonu do 5x5cm</t>
  </si>
  <si>
    <t>Pol75</t>
  </si>
  <si>
    <t>Průraz stěnou do tl. 250 mm</t>
  </si>
  <si>
    <t>Pol76</t>
  </si>
  <si>
    <t>Drobné práce 10% a materiál 10%</t>
  </si>
  <si>
    <t>d - Ostatní</t>
  </si>
  <si>
    <t>01 - Ostatní</t>
  </si>
  <si>
    <t>Pol77</t>
  </si>
  <si>
    <t>Vedlejší náklady - cestovné + dopravné (dojezdová vzdálenost 25km)</t>
  </si>
  <si>
    <t>km</t>
  </si>
  <si>
    <t>Pol78</t>
  </si>
  <si>
    <t>Inženýrská a koordinační činnost</t>
  </si>
  <si>
    <t>Pol79</t>
  </si>
  <si>
    <t>Dokumentace skutečného stavu včetně dokladové části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</si>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</sst>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131121" TargetMode="External" /><Relationship Id="rId2" Type="http://schemas.openxmlformats.org/officeDocument/2006/relationships/hyperlink" Target="https://podminky.urs.cz/item/CS_URS_2026_01/612315423" TargetMode="External" /><Relationship Id="rId3" Type="http://schemas.openxmlformats.org/officeDocument/2006/relationships/hyperlink" Target="https://podminky.urs.cz/item/CS_URS_2026_01/612321111" TargetMode="External" /><Relationship Id="rId4" Type="http://schemas.openxmlformats.org/officeDocument/2006/relationships/hyperlink" Target="https://podminky.urs.cz/item/CS_URS_2026_01/612321141" TargetMode="External" /><Relationship Id="rId5" Type="http://schemas.openxmlformats.org/officeDocument/2006/relationships/hyperlink" Target="https://podminky.urs.cz/item/CS_URS_2026_01/612321191" TargetMode="External" /><Relationship Id="rId6" Type="http://schemas.openxmlformats.org/officeDocument/2006/relationships/hyperlink" Target="https://podminky.urs.cz/item/CS_URS_2026_01/612325302" TargetMode="External" /><Relationship Id="rId7" Type="http://schemas.openxmlformats.org/officeDocument/2006/relationships/hyperlink" Target="https://podminky.urs.cz/item/CS_URS_2026_01/619991011" TargetMode="External" /><Relationship Id="rId8" Type="http://schemas.openxmlformats.org/officeDocument/2006/relationships/hyperlink" Target="https://podminky.urs.cz/item/CS_URS_2026_01/619995001" TargetMode="External" /><Relationship Id="rId9" Type="http://schemas.openxmlformats.org/officeDocument/2006/relationships/hyperlink" Target="https://podminky.urs.cz/item/CS_URS_2026_01/632451441" TargetMode="External" /><Relationship Id="rId10" Type="http://schemas.openxmlformats.org/officeDocument/2006/relationships/hyperlink" Target="https://podminky.urs.cz/item/CS_URS_2026_01/632683112" TargetMode="External" /><Relationship Id="rId11" Type="http://schemas.openxmlformats.org/officeDocument/2006/relationships/hyperlink" Target="https://podminky.urs.cz/item/CS_URS_2026_01/949101111" TargetMode="External" /><Relationship Id="rId12" Type="http://schemas.openxmlformats.org/officeDocument/2006/relationships/hyperlink" Target="https://podminky.urs.cz/item/CS_URS_2026_01/952901111" TargetMode="External" /><Relationship Id="rId13" Type="http://schemas.openxmlformats.org/officeDocument/2006/relationships/hyperlink" Target="https://podminky.urs.cz/item/CS_URS_2026_01/998018001" TargetMode="External" /><Relationship Id="rId14" Type="http://schemas.openxmlformats.org/officeDocument/2006/relationships/hyperlink" Target="https://podminky.urs.cz/item/CS_URS_2026_01/725211618" TargetMode="External" /><Relationship Id="rId15" Type="http://schemas.openxmlformats.org/officeDocument/2006/relationships/hyperlink" Target="https://podminky.urs.cz/item/CS_URS_2026_01/725829121" TargetMode="External" /><Relationship Id="rId16" Type="http://schemas.openxmlformats.org/officeDocument/2006/relationships/hyperlink" Target="https://podminky.urs.cz/item/CS_URS_2026_01/998725121" TargetMode="External" /><Relationship Id="rId17" Type="http://schemas.openxmlformats.org/officeDocument/2006/relationships/hyperlink" Target="https://podminky.urs.cz/item/CS_URS_2026_01/734221684" TargetMode="External" /><Relationship Id="rId18" Type="http://schemas.openxmlformats.org/officeDocument/2006/relationships/hyperlink" Target="https://podminky.urs.cz/item/CS_URS_2026_01/998734121" TargetMode="External" /><Relationship Id="rId19" Type="http://schemas.openxmlformats.org/officeDocument/2006/relationships/hyperlink" Target="https://podminky.urs.cz/item/CS_URS_2026_01/735000912" TargetMode="External" /><Relationship Id="rId20" Type="http://schemas.openxmlformats.org/officeDocument/2006/relationships/hyperlink" Target="https://podminky.urs.cz/item/CS_URS_2026_01/735191901" TargetMode="External" /><Relationship Id="rId21" Type="http://schemas.openxmlformats.org/officeDocument/2006/relationships/hyperlink" Target="https://podminky.urs.cz/item/CS_URS_2026_01/735191903" TargetMode="External" /><Relationship Id="rId22" Type="http://schemas.openxmlformats.org/officeDocument/2006/relationships/hyperlink" Target="https://podminky.urs.cz/item/CS_URS_2026_01/735191905" TargetMode="External" /><Relationship Id="rId23" Type="http://schemas.openxmlformats.org/officeDocument/2006/relationships/hyperlink" Target="https://podminky.urs.cz/item/CS_URS_2026_01/735191910" TargetMode="External" /><Relationship Id="rId24" Type="http://schemas.openxmlformats.org/officeDocument/2006/relationships/hyperlink" Target="https://podminky.urs.cz/item/CS_URS_2026_01/735192912" TargetMode="External" /><Relationship Id="rId25" Type="http://schemas.openxmlformats.org/officeDocument/2006/relationships/hyperlink" Target="https://podminky.urs.cz/item/CS_URS_2026_01/998735121" TargetMode="External" /><Relationship Id="rId26" Type="http://schemas.openxmlformats.org/officeDocument/2006/relationships/hyperlink" Target="https://podminky.urs.cz/item/CS_URS_2026_01/763131411" TargetMode="External" /><Relationship Id="rId27" Type="http://schemas.openxmlformats.org/officeDocument/2006/relationships/hyperlink" Target="https://podminky.urs.cz/item/CS_URS_2026_01/763131714" TargetMode="External" /><Relationship Id="rId28" Type="http://schemas.openxmlformats.org/officeDocument/2006/relationships/hyperlink" Target="https://podminky.urs.cz/item/CS_URS_2026_01/763164711" TargetMode="External" /><Relationship Id="rId29" Type="http://schemas.openxmlformats.org/officeDocument/2006/relationships/hyperlink" Target="https://podminky.urs.cz/item/CS_URS_2026_01/998763331" TargetMode="External" /><Relationship Id="rId30" Type="http://schemas.openxmlformats.org/officeDocument/2006/relationships/hyperlink" Target="https://podminky.urs.cz/item/CS_URS_2026_01/766691914" TargetMode="External" /><Relationship Id="rId31" Type="http://schemas.openxmlformats.org/officeDocument/2006/relationships/hyperlink" Target="https://podminky.urs.cz/item/CS_URS_2026_01/766691932" TargetMode="External" /><Relationship Id="rId32" Type="http://schemas.openxmlformats.org/officeDocument/2006/relationships/hyperlink" Target="https://podminky.urs.cz/item/CS_URS_2026_01/776111115" TargetMode="External" /><Relationship Id="rId33" Type="http://schemas.openxmlformats.org/officeDocument/2006/relationships/hyperlink" Target="https://podminky.urs.cz/item/CS_URS_2026_01/776111311" TargetMode="External" /><Relationship Id="rId34" Type="http://schemas.openxmlformats.org/officeDocument/2006/relationships/hyperlink" Target="https://podminky.urs.cz/item/CS_URS_2026_01/776121321" TargetMode="External" /><Relationship Id="rId35" Type="http://schemas.openxmlformats.org/officeDocument/2006/relationships/hyperlink" Target="https://podminky.urs.cz/item/CS_URS_2026_01/776141126" TargetMode="External" /><Relationship Id="rId36" Type="http://schemas.openxmlformats.org/officeDocument/2006/relationships/hyperlink" Target="https://podminky.urs.cz/item/CS_URS_2026_01/776221111" TargetMode="External" /><Relationship Id="rId37" Type="http://schemas.openxmlformats.org/officeDocument/2006/relationships/hyperlink" Target="https://podminky.urs.cz/item/CS_URS_2026_01/776411111" TargetMode="External" /><Relationship Id="rId38" Type="http://schemas.openxmlformats.org/officeDocument/2006/relationships/hyperlink" Target="https://podminky.urs.cz/item/CS_URS_2026_01/998776121" TargetMode="External" /><Relationship Id="rId39" Type="http://schemas.openxmlformats.org/officeDocument/2006/relationships/hyperlink" Target="https://podminky.urs.cz/item/CS_URS_2026_01/781151031" TargetMode="External" /><Relationship Id="rId40" Type="http://schemas.openxmlformats.org/officeDocument/2006/relationships/hyperlink" Target="https://podminky.urs.cz/item/CS_URS_2026_01/781472217" TargetMode="External" /><Relationship Id="rId41" Type="http://schemas.openxmlformats.org/officeDocument/2006/relationships/hyperlink" Target="https://podminky.urs.cz/item/CS_URS_2026_01/781472291" TargetMode="External" /><Relationship Id="rId42" Type="http://schemas.openxmlformats.org/officeDocument/2006/relationships/hyperlink" Target="https://podminky.urs.cz/item/CS_URS_2026_01/781472292" TargetMode="External" /><Relationship Id="rId43" Type="http://schemas.openxmlformats.org/officeDocument/2006/relationships/hyperlink" Target="https://podminky.urs.cz/item/CS_URS_2026_01/781492251" TargetMode="External" /><Relationship Id="rId44" Type="http://schemas.openxmlformats.org/officeDocument/2006/relationships/hyperlink" Target="https://podminky.urs.cz/item/CS_URS_2026_01/781495211" TargetMode="External" /><Relationship Id="rId45" Type="http://schemas.openxmlformats.org/officeDocument/2006/relationships/hyperlink" Target="https://podminky.urs.cz/item/CS_URS_2026_01/998781121" TargetMode="External" /><Relationship Id="rId46" Type="http://schemas.openxmlformats.org/officeDocument/2006/relationships/hyperlink" Target="https://podminky.urs.cz/item/CS_URS_2026_01/783101203" TargetMode="External" /><Relationship Id="rId47" Type="http://schemas.openxmlformats.org/officeDocument/2006/relationships/hyperlink" Target="https://podminky.urs.cz/item/CS_URS_2026_01/783101401" TargetMode="External" /><Relationship Id="rId48" Type="http://schemas.openxmlformats.org/officeDocument/2006/relationships/hyperlink" Target="https://podminky.urs.cz/item/CS_URS_2026_01/783114101" TargetMode="External" /><Relationship Id="rId49" Type="http://schemas.openxmlformats.org/officeDocument/2006/relationships/hyperlink" Target="https://podminky.urs.cz/item/CS_URS_2026_01/783117101" TargetMode="External" /><Relationship Id="rId50" Type="http://schemas.openxmlformats.org/officeDocument/2006/relationships/hyperlink" Target="https://podminky.urs.cz/item/CS_URS_2026_01/783122101" TargetMode="External" /><Relationship Id="rId51" Type="http://schemas.openxmlformats.org/officeDocument/2006/relationships/hyperlink" Target="https://podminky.urs.cz/item/CS_URS_2026_01/783301311" TargetMode="External" /><Relationship Id="rId52" Type="http://schemas.openxmlformats.org/officeDocument/2006/relationships/hyperlink" Target="https://podminky.urs.cz/item/CS_URS_2026_01/783315101" TargetMode="External" /><Relationship Id="rId53" Type="http://schemas.openxmlformats.org/officeDocument/2006/relationships/hyperlink" Target="https://podminky.urs.cz/item/CS_URS_2026_01/783317101" TargetMode="External" /><Relationship Id="rId54" Type="http://schemas.openxmlformats.org/officeDocument/2006/relationships/hyperlink" Target="https://podminky.urs.cz/item/CS_URS_2026_01/783606803" TargetMode="External" /><Relationship Id="rId55" Type="http://schemas.openxmlformats.org/officeDocument/2006/relationships/hyperlink" Target="https://podminky.urs.cz/item/CS_URS_2026_01/784181101" TargetMode="External" /><Relationship Id="rId56" Type="http://schemas.openxmlformats.org/officeDocument/2006/relationships/hyperlink" Target="https://podminky.urs.cz/item/CS_URS_2026_01/784221101" TargetMode="External" /><Relationship Id="rId57" Type="http://schemas.openxmlformats.org/officeDocument/2006/relationships/hyperlink" Target="https://podminky.urs.cz/item/CS_URS_2026_01/784221155" TargetMode="External" /><Relationship Id="rId58" Type="http://schemas.openxmlformats.org/officeDocument/2006/relationships/hyperlink" Target="https://podminky.urs.cz/item/CS_URS_2026_01/HZS2131" TargetMode="External" /><Relationship Id="rId59" Type="http://schemas.openxmlformats.org/officeDocument/2006/relationships/hyperlink" Target="https://podminky.urs.cz/item/CS_URS_2026_01/030001000" TargetMode="External" /><Relationship Id="rId6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49101111" TargetMode="External" /><Relationship Id="rId2" Type="http://schemas.openxmlformats.org/officeDocument/2006/relationships/hyperlink" Target="https://podminky.urs.cz/item/CS_URS_2026_01/965042221" TargetMode="External" /><Relationship Id="rId3" Type="http://schemas.openxmlformats.org/officeDocument/2006/relationships/hyperlink" Target="https://podminky.urs.cz/item/CS_URS_2026_01/977312113" TargetMode="External" /><Relationship Id="rId4" Type="http://schemas.openxmlformats.org/officeDocument/2006/relationships/hyperlink" Target="https://podminky.urs.cz/item/CS_URS_2026_01/978013191" TargetMode="External" /><Relationship Id="rId5" Type="http://schemas.openxmlformats.org/officeDocument/2006/relationships/hyperlink" Target="https://podminky.urs.cz/item/CS_URS_2026_01/978059541" TargetMode="External" /><Relationship Id="rId6" Type="http://schemas.openxmlformats.org/officeDocument/2006/relationships/hyperlink" Target="https://podminky.urs.cz/item/CS_URS_2026_01/997006512" TargetMode="External" /><Relationship Id="rId7" Type="http://schemas.openxmlformats.org/officeDocument/2006/relationships/hyperlink" Target="https://podminky.urs.cz/item/CS_URS_2026_01/997006519" TargetMode="External" /><Relationship Id="rId8" Type="http://schemas.openxmlformats.org/officeDocument/2006/relationships/hyperlink" Target="https://podminky.urs.cz/item/CS_URS_2026_01/997013211" TargetMode="External" /><Relationship Id="rId9" Type="http://schemas.openxmlformats.org/officeDocument/2006/relationships/hyperlink" Target="https://podminky.urs.cz/item/CS_URS_2026_01/997013219" TargetMode="External" /><Relationship Id="rId10" Type="http://schemas.openxmlformats.org/officeDocument/2006/relationships/hyperlink" Target="https://podminky.urs.cz/item/CS_URS_2026_01/997013871" TargetMode="External" /><Relationship Id="rId11" Type="http://schemas.openxmlformats.org/officeDocument/2006/relationships/hyperlink" Target="https://podminky.urs.cz/item/CS_URS_2026_01/725210821" TargetMode="External" /><Relationship Id="rId12" Type="http://schemas.openxmlformats.org/officeDocument/2006/relationships/hyperlink" Target="https://podminky.urs.cz/item/CS_URS_2026_01/735121810" TargetMode="External" /><Relationship Id="rId13" Type="http://schemas.openxmlformats.org/officeDocument/2006/relationships/hyperlink" Target="https://podminky.urs.cz/item/CS_URS_2026_01/735494811" TargetMode="External" /><Relationship Id="rId14" Type="http://schemas.openxmlformats.org/officeDocument/2006/relationships/hyperlink" Target="https://podminky.urs.cz/item/CS_URS_2026_01/766411812" TargetMode="External" /><Relationship Id="rId15" Type="http://schemas.openxmlformats.org/officeDocument/2006/relationships/hyperlink" Target="https://podminky.urs.cz/item/CS_URS_2026_01/766411822" TargetMode="External" /><Relationship Id="rId16" Type="http://schemas.openxmlformats.org/officeDocument/2006/relationships/hyperlink" Target="https://podminky.urs.cz/item/CS_URS_2026_01/766691914" TargetMode="External" /><Relationship Id="rId17" Type="http://schemas.openxmlformats.org/officeDocument/2006/relationships/hyperlink" Target="https://podminky.urs.cz/item/CS_URS_2026_01/776201812" TargetMode="External" /><Relationship Id="rId18" Type="http://schemas.openxmlformats.org/officeDocument/2006/relationships/hyperlink" Target="https://podminky.urs.cz/item/CS_URS_2026_01/776410811" TargetMode="External" /><Relationship Id="rId19" Type="http://schemas.openxmlformats.org/officeDocument/2006/relationships/hyperlink" Target="https://podminky.urs.cz/item/CS_URS_2026_01/776501812" TargetMode="External" /><Relationship Id="rId20" Type="http://schemas.openxmlformats.org/officeDocument/2006/relationships/hyperlink" Target="https://podminky.urs.cz/item/CS_URS_2026_01/776991821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17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2026-12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Základní škola Pardubice-Polabiny, Prodloužená 283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Pardubice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4. 5. 2026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Základní škola Pardubice-Polabiny, Prodloužená 283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>astalon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ROUND(AS55+SUM(AS56:AS58),2)</f>
        <v>0</v>
      </c>
      <c r="AT54" s="108">
        <f>ROUND(SUM(AV54:AW54),2)</f>
        <v>0</v>
      </c>
      <c r="AU54" s="109">
        <f>ROUND(AU55+SUM(AU56:AU58),5)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ROUND(AZ55+SUM(AZ56:AZ58),2)</f>
        <v>0</v>
      </c>
      <c r="BA54" s="108">
        <f>ROUND(BA55+SUM(BA56:BA58),2)</f>
        <v>0</v>
      </c>
      <c r="BB54" s="108">
        <f>ROUND(BB55+SUM(BB56:BB58),2)</f>
        <v>0</v>
      </c>
      <c r="BC54" s="108">
        <f>ROUND(BC55+SUM(BC56:BC58),2)</f>
        <v>0</v>
      </c>
      <c r="BD54" s="110">
        <f>ROUND(BD55+SUM(BD56:BD58),2)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01a - Počítačová učebn...'!J30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01a - Počítačová učebn...'!P97</f>
        <v>0</v>
      </c>
      <c r="AV55" s="122">
        <f>'SO 01a - Počítačová učebn...'!J33</f>
        <v>0</v>
      </c>
      <c r="AW55" s="122">
        <f>'SO 01a - Počítačová učebn...'!J34</f>
        <v>0</v>
      </c>
      <c r="AX55" s="122">
        <f>'SO 01a - Počítačová učebn...'!J35</f>
        <v>0</v>
      </c>
      <c r="AY55" s="122">
        <f>'SO 01a - Počítačová učebn...'!J36</f>
        <v>0</v>
      </c>
      <c r="AZ55" s="122">
        <f>'SO 01a - Počítačová učebn...'!F33</f>
        <v>0</v>
      </c>
      <c r="BA55" s="122">
        <f>'SO 01a - Počítačová učebn...'!F34</f>
        <v>0</v>
      </c>
      <c r="BB55" s="122">
        <f>'SO 01a - Počítačová učebn...'!F35</f>
        <v>0</v>
      </c>
      <c r="BC55" s="122">
        <f>'SO 01a - Počítačová učebn...'!F36</f>
        <v>0</v>
      </c>
      <c r="BD55" s="124">
        <f>'SO 01a - Počítačová učebn...'!F37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01b - Počítačová učebn...'!J30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'SO 01b - Počítačová učebn...'!P87</f>
        <v>0</v>
      </c>
      <c r="AV56" s="122">
        <f>'SO 01b - Počítačová učebn...'!J33</f>
        <v>0</v>
      </c>
      <c r="AW56" s="122">
        <f>'SO 01b - Počítačová učebn...'!J34</f>
        <v>0</v>
      </c>
      <c r="AX56" s="122">
        <f>'SO 01b - Počítačová učebn...'!J35</f>
        <v>0</v>
      </c>
      <c r="AY56" s="122">
        <f>'SO 01b - Počítačová učebn...'!J36</f>
        <v>0</v>
      </c>
      <c r="AZ56" s="122">
        <f>'SO 01b - Počítačová učebn...'!F33</f>
        <v>0</v>
      </c>
      <c r="BA56" s="122">
        <f>'SO 01b - Počítačová učebn...'!F34</f>
        <v>0</v>
      </c>
      <c r="BB56" s="122">
        <f>'SO 01b - Počítačová učebn...'!F35</f>
        <v>0</v>
      </c>
      <c r="BC56" s="122">
        <f>'SO 01b - Počítačová učebn...'!F36</f>
        <v>0</v>
      </c>
      <c r="BD56" s="124">
        <f>'SO 01b - Počítačová učebn...'!F37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01c - Silnoproud'!J30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'SO 01c - Silnoproud'!P85</f>
        <v>0</v>
      </c>
      <c r="AV57" s="122">
        <f>'SO 01c - Silnoproud'!J33</f>
        <v>0</v>
      </c>
      <c r="AW57" s="122">
        <f>'SO 01c - Silnoproud'!J34</f>
        <v>0</v>
      </c>
      <c r="AX57" s="122">
        <f>'SO 01c - Silnoproud'!J35</f>
        <v>0</v>
      </c>
      <c r="AY57" s="122">
        <f>'SO 01c - Silnoproud'!J36</f>
        <v>0</v>
      </c>
      <c r="AZ57" s="122">
        <f>'SO 01c - Silnoproud'!F33</f>
        <v>0</v>
      </c>
      <c r="BA57" s="122">
        <f>'SO 01c - Silnoproud'!F34</f>
        <v>0</v>
      </c>
      <c r="BB57" s="122">
        <f>'SO 01c - Silnoproud'!F35</f>
        <v>0</v>
      </c>
      <c r="BC57" s="122">
        <f>'SO 01c - Silnoproud'!F36</f>
        <v>0</v>
      </c>
      <c r="BD57" s="124">
        <f>'SO 01c - Silnoproud'!F37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7"/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26">
        <f>ROUND(SUM(AG59:AG62),2)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f>ROUND(SUM(AS59:AS62),2)</f>
        <v>0</v>
      </c>
      <c r="AT58" s="122">
        <f>ROUND(SUM(AV58:AW58),2)</f>
        <v>0</v>
      </c>
      <c r="AU58" s="123">
        <f>ROUND(SUM(AU59:AU62),5)</f>
        <v>0</v>
      </c>
      <c r="AV58" s="122">
        <f>ROUND(AZ58*L29,2)</f>
        <v>0</v>
      </c>
      <c r="AW58" s="122">
        <f>ROUND(BA58*L30,2)</f>
        <v>0</v>
      </c>
      <c r="AX58" s="122">
        <f>ROUND(BB58*L29,2)</f>
        <v>0</v>
      </c>
      <c r="AY58" s="122">
        <f>ROUND(BC58*L30,2)</f>
        <v>0</v>
      </c>
      <c r="AZ58" s="122">
        <f>ROUND(SUM(AZ59:AZ62),2)</f>
        <v>0</v>
      </c>
      <c r="BA58" s="122">
        <f>ROUND(SUM(BA59:BA62),2)</f>
        <v>0</v>
      </c>
      <c r="BB58" s="122">
        <f>ROUND(SUM(BB59:BB62),2)</f>
        <v>0</v>
      </c>
      <c r="BC58" s="122">
        <f>ROUND(SUM(BC59:BC62),2)</f>
        <v>0</v>
      </c>
      <c r="BD58" s="124">
        <f>ROUND(SUM(BD59:BD62),2)</f>
        <v>0</v>
      </c>
      <c r="BE58" s="7"/>
      <c r="BS58" s="125" t="s">
        <v>70</v>
      </c>
      <c r="BT58" s="125" t="s">
        <v>79</v>
      </c>
      <c r="BU58" s="125" t="s">
        <v>72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4" customFormat="1" ht="16.5" customHeight="1">
      <c r="A59" s="113" t="s">
        <v>75</v>
      </c>
      <c r="B59" s="65"/>
      <c r="C59" s="127"/>
      <c r="D59" s="127"/>
      <c r="E59" s="128" t="s">
        <v>91</v>
      </c>
      <c r="F59" s="128"/>
      <c r="G59" s="128"/>
      <c r="H59" s="128"/>
      <c r="I59" s="128"/>
      <c r="J59" s="127"/>
      <c r="K59" s="128" t="s">
        <v>92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'a - Univerzální kabelážní...'!J32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93</v>
      </c>
      <c r="AR59" s="67"/>
      <c r="AS59" s="131">
        <v>0</v>
      </c>
      <c r="AT59" s="132">
        <f>ROUND(SUM(AV59:AW59),2)</f>
        <v>0</v>
      </c>
      <c r="AU59" s="133">
        <f>'a - Univerzální kabelážní...'!P86</f>
        <v>0</v>
      </c>
      <c r="AV59" s="132">
        <f>'a - Univerzální kabelážní...'!J35</f>
        <v>0</v>
      </c>
      <c r="AW59" s="132">
        <f>'a - Univerzální kabelážní...'!J36</f>
        <v>0</v>
      </c>
      <c r="AX59" s="132">
        <f>'a - Univerzální kabelážní...'!J37</f>
        <v>0</v>
      </c>
      <c r="AY59" s="132">
        <f>'a - Univerzální kabelážní...'!J38</f>
        <v>0</v>
      </c>
      <c r="AZ59" s="132">
        <f>'a - Univerzální kabelážní...'!F35</f>
        <v>0</v>
      </c>
      <c r="BA59" s="132">
        <f>'a - Univerzální kabelážní...'!F36</f>
        <v>0</v>
      </c>
      <c r="BB59" s="132">
        <f>'a - Univerzální kabelážní...'!F37</f>
        <v>0</v>
      </c>
      <c r="BC59" s="132">
        <f>'a - Univerzální kabelážní...'!F38</f>
        <v>0</v>
      </c>
      <c r="BD59" s="134">
        <f>'a - Univerzální kabelážní...'!F39</f>
        <v>0</v>
      </c>
      <c r="BE59" s="4"/>
      <c r="BT59" s="135" t="s">
        <v>81</v>
      </c>
      <c r="BV59" s="135" t="s">
        <v>73</v>
      </c>
      <c r="BW59" s="135" t="s">
        <v>94</v>
      </c>
      <c r="BX59" s="135" t="s">
        <v>90</v>
      </c>
      <c r="CL59" s="135" t="s">
        <v>19</v>
      </c>
    </row>
    <row r="60" s="4" customFormat="1" ht="16.5" customHeight="1">
      <c r="A60" s="113" t="s">
        <v>75</v>
      </c>
      <c r="B60" s="65"/>
      <c r="C60" s="127"/>
      <c r="D60" s="127"/>
      <c r="E60" s="128" t="s">
        <v>95</v>
      </c>
      <c r="F60" s="128"/>
      <c r="G60" s="128"/>
      <c r="H60" s="128"/>
      <c r="I60" s="128"/>
      <c r="J60" s="127"/>
      <c r="K60" s="128" t="s">
        <v>96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'b - Příprava pro AV techniku'!J32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93</v>
      </c>
      <c r="AR60" s="67"/>
      <c r="AS60" s="131">
        <v>0</v>
      </c>
      <c r="AT60" s="132">
        <f>ROUND(SUM(AV60:AW60),2)</f>
        <v>0</v>
      </c>
      <c r="AU60" s="133">
        <f>'b - Příprava pro AV techniku'!P86</f>
        <v>0</v>
      </c>
      <c r="AV60" s="132">
        <f>'b - Příprava pro AV techniku'!J35</f>
        <v>0</v>
      </c>
      <c r="AW60" s="132">
        <f>'b - Příprava pro AV techniku'!J36</f>
        <v>0</v>
      </c>
      <c r="AX60" s="132">
        <f>'b - Příprava pro AV techniku'!J37</f>
        <v>0</v>
      </c>
      <c r="AY60" s="132">
        <f>'b - Příprava pro AV techniku'!J38</f>
        <v>0</v>
      </c>
      <c r="AZ60" s="132">
        <f>'b - Příprava pro AV techniku'!F35</f>
        <v>0</v>
      </c>
      <c r="BA60" s="132">
        <f>'b - Příprava pro AV techniku'!F36</f>
        <v>0</v>
      </c>
      <c r="BB60" s="132">
        <f>'b - Příprava pro AV techniku'!F37</f>
        <v>0</v>
      </c>
      <c r="BC60" s="132">
        <f>'b - Příprava pro AV techniku'!F38</f>
        <v>0</v>
      </c>
      <c r="BD60" s="134">
        <f>'b - Příprava pro AV techniku'!F39</f>
        <v>0</v>
      </c>
      <c r="BE60" s="4"/>
      <c r="BT60" s="135" t="s">
        <v>81</v>
      </c>
      <c r="BV60" s="135" t="s">
        <v>73</v>
      </c>
      <c r="BW60" s="135" t="s">
        <v>97</v>
      </c>
      <c r="BX60" s="135" t="s">
        <v>90</v>
      </c>
      <c r="CL60" s="135" t="s">
        <v>19</v>
      </c>
    </row>
    <row r="61" s="4" customFormat="1" ht="16.5" customHeight="1">
      <c r="A61" s="113" t="s">
        <v>75</v>
      </c>
      <c r="B61" s="65"/>
      <c r="C61" s="127"/>
      <c r="D61" s="127"/>
      <c r="E61" s="128" t="s">
        <v>98</v>
      </c>
      <c r="F61" s="128"/>
      <c r="G61" s="128"/>
      <c r="H61" s="128"/>
      <c r="I61" s="128"/>
      <c r="J61" s="127"/>
      <c r="K61" s="128" t="s">
        <v>99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'c - Společné kabelové trasy'!J32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93</v>
      </c>
      <c r="AR61" s="67"/>
      <c r="AS61" s="131">
        <v>0</v>
      </c>
      <c r="AT61" s="132">
        <f>ROUND(SUM(AV61:AW61),2)</f>
        <v>0</v>
      </c>
      <c r="AU61" s="133">
        <f>'c - Společné kabelové trasy'!P86</f>
        <v>0</v>
      </c>
      <c r="AV61" s="132">
        <f>'c - Společné kabelové trasy'!J35</f>
        <v>0</v>
      </c>
      <c r="AW61" s="132">
        <f>'c - Společné kabelové trasy'!J36</f>
        <v>0</v>
      </c>
      <c r="AX61" s="132">
        <f>'c - Společné kabelové trasy'!J37</f>
        <v>0</v>
      </c>
      <c r="AY61" s="132">
        <f>'c - Společné kabelové trasy'!J38</f>
        <v>0</v>
      </c>
      <c r="AZ61" s="132">
        <f>'c - Společné kabelové trasy'!F35</f>
        <v>0</v>
      </c>
      <c r="BA61" s="132">
        <f>'c - Společné kabelové trasy'!F36</f>
        <v>0</v>
      </c>
      <c r="BB61" s="132">
        <f>'c - Společné kabelové trasy'!F37</f>
        <v>0</v>
      </c>
      <c r="BC61" s="132">
        <f>'c - Společné kabelové trasy'!F38</f>
        <v>0</v>
      </c>
      <c r="BD61" s="134">
        <f>'c - Společné kabelové trasy'!F39</f>
        <v>0</v>
      </c>
      <c r="BE61" s="4"/>
      <c r="BT61" s="135" t="s">
        <v>81</v>
      </c>
      <c r="BV61" s="135" t="s">
        <v>73</v>
      </c>
      <c r="BW61" s="135" t="s">
        <v>100</v>
      </c>
      <c r="BX61" s="135" t="s">
        <v>90</v>
      </c>
      <c r="CL61" s="135" t="s">
        <v>19</v>
      </c>
    </row>
    <row r="62" s="4" customFormat="1" ht="16.5" customHeight="1">
      <c r="A62" s="113" t="s">
        <v>75</v>
      </c>
      <c r="B62" s="65"/>
      <c r="C62" s="127"/>
      <c r="D62" s="127"/>
      <c r="E62" s="128" t="s">
        <v>101</v>
      </c>
      <c r="F62" s="128"/>
      <c r="G62" s="128"/>
      <c r="H62" s="128"/>
      <c r="I62" s="128"/>
      <c r="J62" s="127"/>
      <c r="K62" s="128" t="s">
        <v>102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'd - Ostatní'!J32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93</v>
      </c>
      <c r="AR62" s="67"/>
      <c r="AS62" s="136">
        <v>0</v>
      </c>
      <c r="AT62" s="137">
        <f>ROUND(SUM(AV62:AW62),2)</f>
        <v>0</v>
      </c>
      <c r="AU62" s="138">
        <f>'d - Ostatní'!P86</f>
        <v>0</v>
      </c>
      <c r="AV62" s="137">
        <f>'d - Ostatní'!J35</f>
        <v>0</v>
      </c>
      <c r="AW62" s="137">
        <f>'d - Ostatní'!J36</f>
        <v>0</v>
      </c>
      <c r="AX62" s="137">
        <f>'d - Ostatní'!J37</f>
        <v>0</v>
      </c>
      <c r="AY62" s="137">
        <f>'d - Ostatní'!J38</f>
        <v>0</v>
      </c>
      <c r="AZ62" s="137">
        <f>'d - Ostatní'!F35</f>
        <v>0</v>
      </c>
      <c r="BA62" s="137">
        <f>'d - Ostatní'!F36</f>
        <v>0</v>
      </c>
      <c r="BB62" s="137">
        <f>'d - Ostatní'!F37</f>
        <v>0</v>
      </c>
      <c r="BC62" s="137">
        <f>'d - Ostatní'!F38</f>
        <v>0</v>
      </c>
      <c r="BD62" s="139">
        <f>'d - Ostatní'!F39</f>
        <v>0</v>
      </c>
      <c r="BE62" s="4"/>
      <c r="BT62" s="135" t="s">
        <v>81</v>
      </c>
      <c r="BV62" s="135" t="s">
        <v>73</v>
      </c>
      <c r="BW62" s="135" t="s">
        <v>103</v>
      </c>
      <c r="BX62" s="135" t="s">
        <v>90</v>
      </c>
      <c r="CL62" s="135" t="s">
        <v>19</v>
      </c>
    </row>
    <row r="63" s="2" customFormat="1" ht="30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</sheetData>
  <sheetProtection sheet="1" formatColumns="0" formatRows="0" objects="1" scenarios="1" spinCount="100000" saltValue="5vupSHCIIV8y7bvG+ANtTJiN8IlnjTTQ9XN2aumOEOFK3OEn3HyCTeTTY/0fHITipqQ5JEInqlksN4vM+i61YA==" hashValue="aMPgH6vBSlyfnpxlgy6u386nuszccfKEyXF3EakMGfvImYFLRTeOwX+fuj7k+FhdKg/EMxqopEDZ94fOVwvTcQ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a - Počítačová učebn...'!C2" display="/"/>
    <hyperlink ref="A56" location="'SO 01b - Počítačová učebn...'!C2" display="/"/>
    <hyperlink ref="A57" location="'SO 01c - Silnoproud'!C2" display="/"/>
    <hyperlink ref="A59" location="'a - Univerzální kabelážní...'!C2" display="/"/>
    <hyperlink ref="A60" location="'b - Příprava pro AV techniku'!C2" display="/"/>
    <hyperlink ref="A61" location="'c - Společné kabelové trasy'!C2" display="/"/>
    <hyperlink ref="A62" location="'d - Ostat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106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34</v>
      </c>
      <c r="G12" s="40"/>
      <c r="H12" s="40"/>
      <c r="I12" s="144" t="s">
        <v>23</v>
      </c>
      <c r="J12" s="148" t="str">
        <f>'Rekapitulace stavby'!AN8</f>
        <v>4. 5. 2026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tr">
        <f>IF('Rekapitulace stavby'!AN10="","",'Rekapitulace stavby'!AN10)</f>
        <v/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tr">
        <f>IF('Rekapitulace stavby'!E11="","",'Rekapitulace stavby'!E11)</f>
        <v>Základní škola Pardubice-Polabiny, Prodloužená 283</v>
      </c>
      <c r="F15" s="40"/>
      <c r="G15" s="40"/>
      <c r="H15" s="40"/>
      <c r="I15" s="144" t="s">
        <v>27</v>
      </c>
      <c r="J15" s="135" t="str">
        <f>IF('Rekapitulace stavby'!AN11="","",'Rekapitulace stavby'!AN11)</f>
        <v/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28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27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30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>astalon s.r.o.</v>
      </c>
      <c r="F21" s="40"/>
      <c r="G21" s="40"/>
      <c r="H21" s="40"/>
      <c r="I21" s="144" t="s">
        <v>27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33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27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35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9"/>
      <c r="B27" s="150"/>
      <c r="C27" s="149"/>
      <c r="D27" s="149"/>
      <c r="E27" s="151" t="s">
        <v>36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37</v>
      </c>
      <c r="E30" s="40"/>
      <c r="F30" s="40"/>
      <c r="G30" s="40"/>
      <c r="H30" s="40"/>
      <c r="I30" s="40"/>
      <c r="J30" s="155">
        <f>ROUND(J97,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39</v>
      </c>
      <c r="G32" s="40"/>
      <c r="H32" s="40"/>
      <c r="I32" s="156" t="s">
        <v>38</v>
      </c>
      <c r="J32" s="156" t="s">
        <v>40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41</v>
      </c>
      <c r="E33" s="144" t="s">
        <v>42</v>
      </c>
      <c r="F33" s="158">
        <f>ROUND((SUM(BE97:BE282)),  2)</f>
        <v>0</v>
      </c>
      <c r="G33" s="40"/>
      <c r="H33" s="40"/>
      <c r="I33" s="159">
        <v>0.20999999999999999</v>
      </c>
      <c r="J33" s="158">
        <f>ROUND(((SUM(BE97:BE282))*I33),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43</v>
      </c>
      <c r="F34" s="158">
        <f>ROUND((SUM(BF97:BF282)),  2)</f>
        <v>0</v>
      </c>
      <c r="G34" s="40"/>
      <c r="H34" s="40"/>
      <c r="I34" s="159">
        <v>0.14999999999999999</v>
      </c>
      <c r="J34" s="158">
        <f>ROUND(((SUM(BF97:BF282))*I34),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44</v>
      </c>
      <c r="F35" s="158">
        <f>ROUND((SUM(BG97:BG282)),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45</v>
      </c>
      <c r="F36" s="158">
        <f>ROUND((SUM(BH97:BH282)),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ROUND((SUM(BI97:BI282)),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47</v>
      </c>
      <c r="E39" s="162"/>
      <c r="F39" s="162"/>
      <c r="G39" s="163" t="s">
        <v>48</v>
      </c>
      <c r="H39" s="164" t="s">
        <v>49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Základní škola Pardubice-Polabiny, Prodloužená 283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01a - Počítačová učebna - nový stav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4. 5. 2026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Základní škola Pardubice-Polabiny, Prodloužená 283</v>
      </c>
      <c r="G54" s="42"/>
      <c r="H54" s="42"/>
      <c r="I54" s="34" t="s">
        <v>30</v>
      </c>
      <c r="J54" s="38" t="str">
        <f>E21</f>
        <v>astalon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108</v>
      </c>
      <c r="D57" s="173"/>
      <c r="E57" s="173"/>
      <c r="F57" s="173"/>
      <c r="G57" s="173"/>
      <c r="H57" s="173"/>
      <c r="I57" s="173"/>
      <c r="J57" s="174" t="s">
        <v>109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69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76"/>
      <c r="C60" s="177"/>
      <c r="D60" s="178" t="s">
        <v>111</v>
      </c>
      <c r="E60" s="179"/>
      <c r="F60" s="179"/>
      <c r="G60" s="179"/>
      <c r="H60" s="179"/>
      <c r="I60" s="179"/>
      <c r="J60" s="180">
        <f>J98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112</v>
      </c>
      <c r="E61" s="184"/>
      <c r="F61" s="184"/>
      <c r="G61" s="184"/>
      <c r="H61" s="184"/>
      <c r="I61" s="184"/>
      <c r="J61" s="185">
        <f>J99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113</v>
      </c>
      <c r="E62" s="184"/>
      <c r="F62" s="184"/>
      <c r="G62" s="184"/>
      <c r="H62" s="184"/>
      <c r="I62" s="184"/>
      <c r="J62" s="185">
        <f>J135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114</v>
      </c>
      <c r="E63" s="184"/>
      <c r="F63" s="184"/>
      <c r="G63" s="184"/>
      <c r="H63" s="184"/>
      <c r="I63" s="184"/>
      <c r="J63" s="185">
        <f>J141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6"/>
      <c r="C64" s="177"/>
      <c r="D64" s="178" t="s">
        <v>115</v>
      </c>
      <c r="E64" s="179"/>
      <c r="F64" s="179"/>
      <c r="G64" s="179"/>
      <c r="H64" s="179"/>
      <c r="I64" s="179"/>
      <c r="J64" s="180">
        <f>J144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116</v>
      </c>
      <c r="E65" s="184"/>
      <c r="F65" s="184"/>
      <c r="G65" s="184"/>
      <c r="H65" s="184"/>
      <c r="I65" s="184"/>
      <c r="J65" s="185">
        <f>J145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117</v>
      </c>
      <c r="E66" s="184"/>
      <c r="F66" s="184"/>
      <c r="G66" s="184"/>
      <c r="H66" s="184"/>
      <c r="I66" s="184"/>
      <c r="J66" s="185">
        <f>J153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118</v>
      </c>
      <c r="E67" s="184"/>
      <c r="F67" s="184"/>
      <c r="G67" s="184"/>
      <c r="H67" s="184"/>
      <c r="I67" s="184"/>
      <c r="J67" s="185">
        <f>J159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119</v>
      </c>
      <c r="E68" s="184"/>
      <c r="F68" s="184"/>
      <c r="G68" s="184"/>
      <c r="H68" s="184"/>
      <c r="I68" s="184"/>
      <c r="J68" s="185">
        <f>J175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120</v>
      </c>
      <c r="E69" s="184"/>
      <c r="F69" s="184"/>
      <c r="G69" s="184"/>
      <c r="H69" s="184"/>
      <c r="I69" s="184"/>
      <c r="J69" s="185">
        <f>J177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121</v>
      </c>
      <c r="E70" s="184"/>
      <c r="F70" s="184"/>
      <c r="G70" s="184"/>
      <c r="H70" s="184"/>
      <c r="I70" s="184"/>
      <c r="J70" s="185">
        <f>J188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122</v>
      </c>
      <c r="E71" s="184"/>
      <c r="F71" s="184"/>
      <c r="G71" s="184"/>
      <c r="H71" s="184"/>
      <c r="I71" s="184"/>
      <c r="J71" s="185">
        <f>J194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123</v>
      </c>
      <c r="E72" s="184"/>
      <c r="F72" s="184"/>
      <c r="G72" s="184"/>
      <c r="H72" s="184"/>
      <c r="I72" s="184"/>
      <c r="J72" s="185">
        <f>J216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124</v>
      </c>
      <c r="E73" s="184"/>
      <c r="F73" s="184"/>
      <c r="G73" s="184"/>
      <c r="H73" s="184"/>
      <c r="I73" s="184"/>
      <c r="J73" s="185">
        <f>J238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125</v>
      </c>
      <c r="E74" s="184"/>
      <c r="F74" s="184"/>
      <c r="G74" s="184"/>
      <c r="H74" s="184"/>
      <c r="I74" s="184"/>
      <c r="J74" s="185">
        <f>J262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6"/>
      <c r="C75" s="177"/>
      <c r="D75" s="178" t="s">
        <v>126</v>
      </c>
      <c r="E75" s="179"/>
      <c r="F75" s="179"/>
      <c r="G75" s="179"/>
      <c r="H75" s="179"/>
      <c r="I75" s="179"/>
      <c r="J75" s="180">
        <f>J275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6"/>
      <c r="C76" s="177"/>
      <c r="D76" s="178" t="s">
        <v>127</v>
      </c>
      <c r="E76" s="179"/>
      <c r="F76" s="179"/>
      <c r="G76" s="179"/>
      <c r="H76" s="179"/>
      <c r="I76" s="179"/>
      <c r="J76" s="180">
        <f>J279</f>
        <v>0</v>
      </c>
      <c r="K76" s="177"/>
      <c r="L76" s="18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2"/>
      <c r="C77" s="127"/>
      <c r="D77" s="183" t="s">
        <v>128</v>
      </c>
      <c r="E77" s="184"/>
      <c r="F77" s="184"/>
      <c r="G77" s="184"/>
      <c r="H77" s="184"/>
      <c r="I77" s="184"/>
      <c r="J77" s="185">
        <f>J280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129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71" t="str">
        <f>E7</f>
        <v>Základní škola Pardubice-Polabiny, Prodloužená 283</v>
      </c>
      <c r="F87" s="34"/>
      <c r="G87" s="34"/>
      <c r="H87" s="34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105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SO 01a - Počítačová učebna - nový stav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 xml:space="preserve"> </v>
      </c>
      <c r="G91" s="42"/>
      <c r="H91" s="42"/>
      <c r="I91" s="34" t="s">
        <v>23</v>
      </c>
      <c r="J91" s="74" t="str">
        <f>IF(J12="","",J12)</f>
        <v>4. 5. 2026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E15</f>
        <v>Základní škola Pardubice-Polabiny, Prodloužená 283</v>
      </c>
      <c r="G93" s="42"/>
      <c r="H93" s="42"/>
      <c r="I93" s="34" t="s">
        <v>30</v>
      </c>
      <c r="J93" s="38" t="str">
        <f>E21</f>
        <v>astalon s.r.o.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28</v>
      </c>
      <c r="D94" s="42"/>
      <c r="E94" s="42"/>
      <c r="F94" s="29" t="str">
        <f>IF(E18="","",E18)</f>
        <v>Vyplň údaj</v>
      </c>
      <c r="G94" s="42"/>
      <c r="H94" s="42"/>
      <c r="I94" s="34" t="s">
        <v>33</v>
      </c>
      <c r="J94" s="38" t="str">
        <f>E24</f>
        <v xml:space="preserve"> 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130</v>
      </c>
      <c r="D96" s="190" t="s">
        <v>56</v>
      </c>
      <c r="E96" s="190" t="s">
        <v>52</v>
      </c>
      <c r="F96" s="190" t="s">
        <v>53</v>
      </c>
      <c r="G96" s="190" t="s">
        <v>131</v>
      </c>
      <c r="H96" s="190" t="s">
        <v>132</v>
      </c>
      <c r="I96" s="190" t="s">
        <v>133</v>
      </c>
      <c r="J96" s="190" t="s">
        <v>109</v>
      </c>
      <c r="K96" s="191" t="s">
        <v>134</v>
      </c>
      <c r="L96" s="192"/>
      <c r="M96" s="94" t="s">
        <v>19</v>
      </c>
      <c r="N96" s="95" t="s">
        <v>41</v>
      </c>
      <c r="O96" s="95" t="s">
        <v>135</v>
      </c>
      <c r="P96" s="95" t="s">
        <v>136</v>
      </c>
      <c r="Q96" s="95" t="s">
        <v>137</v>
      </c>
      <c r="R96" s="95" t="s">
        <v>138</v>
      </c>
      <c r="S96" s="95" t="s">
        <v>139</v>
      </c>
      <c r="T96" s="96" t="s">
        <v>140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141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P98+P144+P275+P279</f>
        <v>0</v>
      </c>
      <c r="Q97" s="98"/>
      <c r="R97" s="195">
        <f>R98+R144+R275+R279</f>
        <v>6.90722228</v>
      </c>
      <c r="S97" s="98"/>
      <c r="T97" s="196">
        <f>T98+T144+T275+T279</f>
        <v>0.02538924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70</v>
      </c>
      <c r="AU97" s="19" t="s">
        <v>110</v>
      </c>
      <c r="BK97" s="197">
        <f>BK98+BK144+BK275+BK279</f>
        <v>0</v>
      </c>
    </row>
    <row r="98" s="12" customFormat="1" ht="25.92" customHeight="1">
      <c r="A98" s="12"/>
      <c r="B98" s="198"/>
      <c r="C98" s="199"/>
      <c r="D98" s="200" t="s">
        <v>70</v>
      </c>
      <c r="E98" s="201" t="s">
        <v>142</v>
      </c>
      <c r="F98" s="201" t="s">
        <v>143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P99+P135+P141</f>
        <v>0</v>
      </c>
      <c r="Q98" s="206"/>
      <c r="R98" s="207">
        <f>R99+R135+R141</f>
        <v>4.3410181000000003</v>
      </c>
      <c r="S98" s="206"/>
      <c r="T98" s="208">
        <f>T99+T135+T141</f>
        <v>0.0013892400000000001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70</v>
      </c>
      <c r="AU98" s="210" t="s">
        <v>71</v>
      </c>
      <c r="AY98" s="209" t="s">
        <v>144</v>
      </c>
      <c r="BK98" s="211">
        <f>BK99+BK135+BK141</f>
        <v>0</v>
      </c>
    </row>
    <row r="99" s="12" customFormat="1" ht="22.8" customHeight="1">
      <c r="A99" s="12"/>
      <c r="B99" s="198"/>
      <c r="C99" s="199"/>
      <c r="D99" s="200" t="s">
        <v>70</v>
      </c>
      <c r="E99" s="212" t="s">
        <v>145</v>
      </c>
      <c r="F99" s="212" t="s">
        <v>146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SUM(P100:P134)</f>
        <v>0</v>
      </c>
      <c r="Q99" s="206"/>
      <c r="R99" s="207">
        <f>SUM(R100:R134)</f>
        <v>4.33870194</v>
      </c>
      <c r="S99" s="206"/>
      <c r="T99" s="208">
        <f>SUM(T100:T134)</f>
        <v>0.0013892400000000001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79</v>
      </c>
      <c r="AT99" s="210" t="s">
        <v>70</v>
      </c>
      <c r="AU99" s="210" t="s">
        <v>79</v>
      </c>
      <c r="AY99" s="209" t="s">
        <v>144</v>
      </c>
      <c r="BK99" s="211">
        <f>SUM(BK100:BK134)</f>
        <v>0</v>
      </c>
    </row>
    <row r="100" s="2" customFormat="1" ht="24.15" customHeight="1">
      <c r="A100" s="40"/>
      <c r="B100" s="41"/>
      <c r="C100" s="214" t="s">
        <v>79</v>
      </c>
      <c r="D100" s="214" t="s">
        <v>147</v>
      </c>
      <c r="E100" s="215" t="s">
        <v>148</v>
      </c>
      <c r="F100" s="216" t="s">
        <v>149</v>
      </c>
      <c r="G100" s="217" t="s">
        <v>150</v>
      </c>
      <c r="H100" s="218">
        <v>74.629000000000005</v>
      </c>
      <c r="I100" s="219"/>
      <c r="J100" s="220">
        <f>ROUND(I100*H100,2)</f>
        <v>0</v>
      </c>
      <c r="K100" s="216" t="s">
        <v>151</v>
      </c>
      <c r="L100" s="46"/>
      <c r="M100" s="221" t="s">
        <v>19</v>
      </c>
      <c r="N100" s="222" t="s">
        <v>42</v>
      </c>
      <c r="O100" s="86"/>
      <c r="P100" s="223">
        <f>O100*H100</f>
        <v>0</v>
      </c>
      <c r="Q100" s="223">
        <v>0.00025999999999999998</v>
      </c>
      <c r="R100" s="223">
        <f>Q100*H100</f>
        <v>0.01940354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152</v>
      </c>
      <c r="AT100" s="225" t="s">
        <v>147</v>
      </c>
      <c r="AU100" s="225" t="s">
        <v>81</v>
      </c>
      <c r="AY100" s="19" t="s">
        <v>144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152</v>
      </c>
      <c r="BM100" s="225" t="s">
        <v>153</v>
      </c>
    </row>
    <row r="101" s="2" customFormat="1">
      <c r="A101" s="40"/>
      <c r="B101" s="41"/>
      <c r="C101" s="42"/>
      <c r="D101" s="227" t="s">
        <v>154</v>
      </c>
      <c r="E101" s="42"/>
      <c r="F101" s="228" t="s">
        <v>155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154</v>
      </c>
      <c r="AU101" s="19" t="s">
        <v>81</v>
      </c>
    </row>
    <row r="102" s="13" customFormat="1">
      <c r="A102" s="13"/>
      <c r="B102" s="232"/>
      <c r="C102" s="233"/>
      <c r="D102" s="234" t="s">
        <v>156</v>
      </c>
      <c r="E102" s="235" t="s">
        <v>19</v>
      </c>
      <c r="F102" s="236" t="s">
        <v>157</v>
      </c>
      <c r="G102" s="233"/>
      <c r="H102" s="237">
        <v>24.033999999999999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156</v>
      </c>
      <c r="AU102" s="243" t="s">
        <v>81</v>
      </c>
      <c r="AV102" s="13" t="s">
        <v>81</v>
      </c>
      <c r="AW102" s="13" t="s">
        <v>32</v>
      </c>
      <c r="AX102" s="13" t="s">
        <v>71</v>
      </c>
      <c r="AY102" s="243" t="s">
        <v>144</v>
      </c>
    </row>
    <row r="103" s="13" customFormat="1">
      <c r="A103" s="13"/>
      <c r="B103" s="232"/>
      <c r="C103" s="233"/>
      <c r="D103" s="234" t="s">
        <v>156</v>
      </c>
      <c r="E103" s="235" t="s">
        <v>19</v>
      </c>
      <c r="F103" s="236" t="s">
        <v>158</v>
      </c>
      <c r="G103" s="233"/>
      <c r="H103" s="237">
        <v>50.594999999999999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156</v>
      </c>
      <c r="AU103" s="243" t="s">
        <v>81</v>
      </c>
      <c r="AV103" s="13" t="s">
        <v>81</v>
      </c>
      <c r="AW103" s="13" t="s">
        <v>32</v>
      </c>
      <c r="AX103" s="13" t="s">
        <v>71</v>
      </c>
      <c r="AY103" s="243" t="s">
        <v>144</v>
      </c>
    </row>
    <row r="104" s="14" customFormat="1">
      <c r="A104" s="14"/>
      <c r="B104" s="244"/>
      <c r="C104" s="245"/>
      <c r="D104" s="234" t="s">
        <v>156</v>
      </c>
      <c r="E104" s="246" t="s">
        <v>19</v>
      </c>
      <c r="F104" s="247" t="s">
        <v>159</v>
      </c>
      <c r="G104" s="245"/>
      <c r="H104" s="248">
        <v>74.628999999999991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156</v>
      </c>
      <c r="AU104" s="254" t="s">
        <v>81</v>
      </c>
      <c r="AV104" s="14" t="s">
        <v>152</v>
      </c>
      <c r="AW104" s="14" t="s">
        <v>32</v>
      </c>
      <c r="AX104" s="14" t="s">
        <v>79</v>
      </c>
      <c r="AY104" s="254" t="s">
        <v>144</v>
      </c>
    </row>
    <row r="105" s="2" customFormat="1" ht="44.25" customHeight="1">
      <c r="A105" s="40"/>
      <c r="B105" s="41"/>
      <c r="C105" s="214" t="s">
        <v>81</v>
      </c>
      <c r="D105" s="214" t="s">
        <v>147</v>
      </c>
      <c r="E105" s="215" t="s">
        <v>160</v>
      </c>
      <c r="F105" s="216" t="s">
        <v>161</v>
      </c>
      <c r="G105" s="217" t="s">
        <v>150</v>
      </c>
      <c r="H105" s="218">
        <v>30</v>
      </c>
      <c r="I105" s="219"/>
      <c r="J105" s="220">
        <f>ROUND(I105*H105,2)</f>
        <v>0</v>
      </c>
      <c r="K105" s="216" t="s">
        <v>151</v>
      </c>
      <c r="L105" s="46"/>
      <c r="M105" s="221" t="s">
        <v>19</v>
      </c>
      <c r="N105" s="222" t="s">
        <v>42</v>
      </c>
      <c r="O105" s="86"/>
      <c r="P105" s="223">
        <f>O105*H105</f>
        <v>0</v>
      </c>
      <c r="Q105" s="223">
        <v>0.029100000000000001</v>
      </c>
      <c r="R105" s="223">
        <f>Q105*H105</f>
        <v>0.873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152</v>
      </c>
      <c r="AT105" s="225" t="s">
        <v>147</v>
      </c>
      <c r="AU105" s="225" t="s">
        <v>81</v>
      </c>
      <c r="AY105" s="19" t="s">
        <v>144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152</v>
      </c>
      <c r="BM105" s="225" t="s">
        <v>162</v>
      </c>
    </row>
    <row r="106" s="2" customFormat="1">
      <c r="A106" s="40"/>
      <c r="B106" s="41"/>
      <c r="C106" s="42"/>
      <c r="D106" s="227" t="s">
        <v>154</v>
      </c>
      <c r="E106" s="42"/>
      <c r="F106" s="228" t="s">
        <v>163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154</v>
      </c>
      <c r="AU106" s="19" t="s">
        <v>81</v>
      </c>
    </row>
    <row r="107" s="13" customFormat="1">
      <c r="A107" s="13"/>
      <c r="B107" s="232"/>
      <c r="C107" s="233"/>
      <c r="D107" s="234" t="s">
        <v>156</v>
      </c>
      <c r="E107" s="235" t="s">
        <v>19</v>
      </c>
      <c r="F107" s="236" t="s">
        <v>164</v>
      </c>
      <c r="G107" s="233"/>
      <c r="H107" s="237">
        <v>30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156</v>
      </c>
      <c r="AU107" s="243" t="s">
        <v>81</v>
      </c>
      <c r="AV107" s="13" t="s">
        <v>81</v>
      </c>
      <c r="AW107" s="13" t="s">
        <v>32</v>
      </c>
      <c r="AX107" s="13" t="s">
        <v>79</v>
      </c>
      <c r="AY107" s="243" t="s">
        <v>144</v>
      </c>
    </row>
    <row r="108" s="2" customFormat="1" ht="37.8" customHeight="1">
      <c r="A108" s="40"/>
      <c r="B108" s="41"/>
      <c r="C108" s="214" t="s">
        <v>165</v>
      </c>
      <c r="D108" s="214" t="s">
        <v>147</v>
      </c>
      <c r="E108" s="215" t="s">
        <v>166</v>
      </c>
      <c r="F108" s="216" t="s">
        <v>167</v>
      </c>
      <c r="G108" s="217" t="s">
        <v>150</v>
      </c>
      <c r="H108" s="218">
        <v>24.033999999999999</v>
      </c>
      <c r="I108" s="219"/>
      <c r="J108" s="220">
        <f>ROUND(I108*H108,2)</f>
        <v>0</v>
      </c>
      <c r="K108" s="216" t="s">
        <v>151</v>
      </c>
      <c r="L108" s="46"/>
      <c r="M108" s="221" t="s">
        <v>19</v>
      </c>
      <c r="N108" s="222" t="s">
        <v>42</v>
      </c>
      <c r="O108" s="86"/>
      <c r="P108" s="223">
        <f>O108*H108</f>
        <v>0</v>
      </c>
      <c r="Q108" s="223">
        <v>0.01575</v>
      </c>
      <c r="R108" s="223">
        <f>Q108*H108</f>
        <v>0.37853549999999997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152</v>
      </c>
      <c r="AT108" s="225" t="s">
        <v>147</v>
      </c>
      <c r="AU108" s="225" t="s">
        <v>81</v>
      </c>
      <c r="AY108" s="19" t="s">
        <v>144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152</v>
      </c>
      <c r="BM108" s="225" t="s">
        <v>168</v>
      </c>
    </row>
    <row r="109" s="2" customFormat="1">
      <c r="A109" s="40"/>
      <c r="B109" s="41"/>
      <c r="C109" s="42"/>
      <c r="D109" s="227" t="s">
        <v>154</v>
      </c>
      <c r="E109" s="42"/>
      <c r="F109" s="228" t="s">
        <v>169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154</v>
      </c>
      <c r="AU109" s="19" t="s">
        <v>81</v>
      </c>
    </row>
    <row r="110" s="13" customFormat="1">
      <c r="A110" s="13"/>
      <c r="B110" s="232"/>
      <c r="C110" s="233"/>
      <c r="D110" s="234" t="s">
        <v>156</v>
      </c>
      <c r="E110" s="235" t="s">
        <v>19</v>
      </c>
      <c r="F110" s="236" t="s">
        <v>170</v>
      </c>
      <c r="G110" s="233"/>
      <c r="H110" s="237">
        <v>20.068999999999999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156</v>
      </c>
      <c r="AU110" s="243" t="s">
        <v>81</v>
      </c>
      <c r="AV110" s="13" t="s">
        <v>81</v>
      </c>
      <c r="AW110" s="13" t="s">
        <v>32</v>
      </c>
      <c r="AX110" s="13" t="s">
        <v>71</v>
      </c>
      <c r="AY110" s="243" t="s">
        <v>144</v>
      </c>
    </row>
    <row r="111" s="13" customFormat="1">
      <c r="A111" s="13"/>
      <c r="B111" s="232"/>
      <c r="C111" s="233"/>
      <c r="D111" s="234" t="s">
        <v>156</v>
      </c>
      <c r="E111" s="235" t="s">
        <v>19</v>
      </c>
      <c r="F111" s="236" t="s">
        <v>171</v>
      </c>
      <c r="G111" s="233"/>
      <c r="H111" s="237">
        <v>3.9649999999999999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156</v>
      </c>
      <c r="AU111" s="243" t="s">
        <v>81</v>
      </c>
      <c r="AV111" s="13" t="s">
        <v>81</v>
      </c>
      <c r="AW111" s="13" t="s">
        <v>32</v>
      </c>
      <c r="AX111" s="13" t="s">
        <v>71</v>
      </c>
      <c r="AY111" s="243" t="s">
        <v>144</v>
      </c>
    </row>
    <row r="112" s="14" customFormat="1">
      <c r="A112" s="14"/>
      <c r="B112" s="244"/>
      <c r="C112" s="245"/>
      <c r="D112" s="234" t="s">
        <v>156</v>
      </c>
      <c r="E112" s="246" t="s">
        <v>19</v>
      </c>
      <c r="F112" s="247" t="s">
        <v>159</v>
      </c>
      <c r="G112" s="245"/>
      <c r="H112" s="248">
        <v>24.033999999999999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156</v>
      </c>
      <c r="AU112" s="254" t="s">
        <v>81</v>
      </c>
      <c r="AV112" s="14" t="s">
        <v>152</v>
      </c>
      <c r="AW112" s="14" t="s">
        <v>32</v>
      </c>
      <c r="AX112" s="14" t="s">
        <v>79</v>
      </c>
      <c r="AY112" s="254" t="s">
        <v>144</v>
      </c>
    </row>
    <row r="113" s="2" customFormat="1" ht="44.25" customHeight="1">
      <c r="A113" s="40"/>
      <c r="B113" s="41"/>
      <c r="C113" s="214" t="s">
        <v>152</v>
      </c>
      <c r="D113" s="214" t="s">
        <v>147</v>
      </c>
      <c r="E113" s="215" t="s">
        <v>172</v>
      </c>
      <c r="F113" s="216" t="s">
        <v>173</v>
      </c>
      <c r="G113" s="217" t="s">
        <v>150</v>
      </c>
      <c r="H113" s="218">
        <v>50.594999999999999</v>
      </c>
      <c r="I113" s="219"/>
      <c r="J113" s="220">
        <f>ROUND(I113*H113,2)</f>
        <v>0</v>
      </c>
      <c r="K113" s="216" t="s">
        <v>151</v>
      </c>
      <c r="L113" s="46"/>
      <c r="M113" s="221" t="s">
        <v>19</v>
      </c>
      <c r="N113" s="222" t="s">
        <v>42</v>
      </c>
      <c r="O113" s="86"/>
      <c r="P113" s="223">
        <f>O113*H113</f>
        <v>0</v>
      </c>
      <c r="Q113" s="223">
        <v>0.018380000000000001</v>
      </c>
      <c r="R113" s="223">
        <f>Q113*H113</f>
        <v>0.92993610000000004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152</v>
      </c>
      <c r="AT113" s="225" t="s">
        <v>147</v>
      </c>
      <c r="AU113" s="225" t="s">
        <v>81</v>
      </c>
      <c r="AY113" s="19" t="s">
        <v>144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152</v>
      </c>
      <c r="BM113" s="225" t="s">
        <v>174</v>
      </c>
    </row>
    <row r="114" s="2" customFormat="1">
      <c r="A114" s="40"/>
      <c r="B114" s="41"/>
      <c r="C114" s="42"/>
      <c r="D114" s="227" t="s">
        <v>154</v>
      </c>
      <c r="E114" s="42"/>
      <c r="F114" s="228" t="s">
        <v>175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154</v>
      </c>
      <c r="AU114" s="19" t="s">
        <v>81</v>
      </c>
    </row>
    <row r="115" s="13" customFormat="1">
      <c r="A115" s="13"/>
      <c r="B115" s="232"/>
      <c r="C115" s="233"/>
      <c r="D115" s="234" t="s">
        <v>156</v>
      </c>
      <c r="E115" s="235" t="s">
        <v>19</v>
      </c>
      <c r="F115" s="236" t="s">
        <v>176</v>
      </c>
      <c r="G115" s="233"/>
      <c r="H115" s="237">
        <v>73.748999999999995</v>
      </c>
      <c r="I115" s="238"/>
      <c r="J115" s="233"/>
      <c r="K115" s="233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156</v>
      </c>
      <c r="AU115" s="243" t="s">
        <v>81</v>
      </c>
      <c r="AV115" s="13" t="s">
        <v>81</v>
      </c>
      <c r="AW115" s="13" t="s">
        <v>32</v>
      </c>
      <c r="AX115" s="13" t="s">
        <v>71</v>
      </c>
      <c r="AY115" s="243" t="s">
        <v>144</v>
      </c>
    </row>
    <row r="116" s="13" customFormat="1">
      <c r="A116" s="13"/>
      <c r="B116" s="232"/>
      <c r="C116" s="233"/>
      <c r="D116" s="234" t="s">
        <v>156</v>
      </c>
      <c r="E116" s="235" t="s">
        <v>19</v>
      </c>
      <c r="F116" s="236" t="s">
        <v>177</v>
      </c>
      <c r="G116" s="233"/>
      <c r="H116" s="237">
        <v>-23.154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156</v>
      </c>
      <c r="AU116" s="243" t="s">
        <v>81</v>
      </c>
      <c r="AV116" s="13" t="s">
        <v>81</v>
      </c>
      <c r="AW116" s="13" t="s">
        <v>32</v>
      </c>
      <c r="AX116" s="13" t="s">
        <v>71</v>
      </c>
      <c r="AY116" s="243" t="s">
        <v>144</v>
      </c>
    </row>
    <row r="117" s="14" customFormat="1">
      <c r="A117" s="14"/>
      <c r="B117" s="244"/>
      <c r="C117" s="245"/>
      <c r="D117" s="234" t="s">
        <v>156</v>
      </c>
      <c r="E117" s="246" t="s">
        <v>19</v>
      </c>
      <c r="F117" s="247" t="s">
        <v>159</v>
      </c>
      <c r="G117" s="245"/>
      <c r="H117" s="248">
        <v>50.594999999999999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156</v>
      </c>
      <c r="AU117" s="254" t="s">
        <v>81</v>
      </c>
      <c r="AV117" s="14" t="s">
        <v>152</v>
      </c>
      <c r="AW117" s="14" t="s">
        <v>32</v>
      </c>
      <c r="AX117" s="14" t="s">
        <v>79</v>
      </c>
      <c r="AY117" s="254" t="s">
        <v>144</v>
      </c>
    </row>
    <row r="118" s="2" customFormat="1" ht="44.25" customHeight="1">
      <c r="A118" s="40"/>
      <c r="B118" s="41"/>
      <c r="C118" s="214" t="s">
        <v>178</v>
      </c>
      <c r="D118" s="214" t="s">
        <v>147</v>
      </c>
      <c r="E118" s="215" t="s">
        <v>179</v>
      </c>
      <c r="F118" s="216" t="s">
        <v>180</v>
      </c>
      <c r="G118" s="217" t="s">
        <v>150</v>
      </c>
      <c r="H118" s="218">
        <v>74.629000000000005</v>
      </c>
      <c r="I118" s="219"/>
      <c r="J118" s="220">
        <f>ROUND(I118*H118,2)</f>
        <v>0</v>
      </c>
      <c r="K118" s="216" t="s">
        <v>151</v>
      </c>
      <c r="L118" s="46"/>
      <c r="M118" s="221" t="s">
        <v>19</v>
      </c>
      <c r="N118" s="222" t="s">
        <v>42</v>
      </c>
      <c r="O118" s="86"/>
      <c r="P118" s="223">
        <f>O118*H118</f>
        <v>0</v>
      </c>
      <c r="Q118" s="223">
        <v>0.0079000000000000008</v>
      </c>
      <c r="R118" s="223">
        <f>Q118*H118</f>
        <v>0.58956910000000007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152</v>
      </c>
      <c r="AT118" s="225" t="s">
        <v>147</v>
      </c>
      <c r="AU118" s="225" t="s">
        <v>81</v>
      </c>
      <c r="AY118" s="19" t="s">
        <v>144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152</v>
      </c>
      <c r="BM118" s="225" t="s">
        <v>181</v>
      </c>
    </row>
    <row r="119" s="2" customFormat="1">
      <c r="A119" s="40"/>
      <c r="B119" s="41"/>
      <c r="C119" s="42"/>
      <c r="D119" s="227" t="s">
        <v>154</v>
      </c>
      <c r="E119" s="42"/>
      <c r="F119" s="228" t="s">
        <v>182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154</v>
      </c>
      <c r="AU119" s="19" t="s">
        <v>81</v>
      </c>
    </row>
    <row r="120" s="2" customFormat="1" ht="24.15" customHeight="1">
      <c r="A120" s="40"/>
      <c r="B120" s="41"/>
      <c r="C120" s="214" t="s">
        <v>145</v>
      </c>
      <c r="D120" s="214" t="s">
        <v>147</v>
      </c>
      <c r="E120" s="215" t="s">
        <v>183</v>
      </c>
      <c r="F120" s="216" t="s">
        <v>184</v>
      </c>
      <c r="G120" s="217" t="s">
        <v>150</v>
      </c>
      <c r="H120" s="218">
        <v>14.988</v>
      </c>
      <c r="I120" s="219"/>
      <c r="J120" s="220">
        <f>ROUND(I120*H120,2)</f>
        <v>0</v>
      </c>
      <c r="K120" s="216" t="s">
        <v>151</v>
      </c>
      <c r="L120" s="46"/>
      <c r="M120" s="221" t="s">
        <v>19</v>
      </c>
      <c r="N120" s="222" t="s">
        <v>42</v>
      </c>
      <c r="O120" s="86"/>
      <c r="P120" s="223">
        <f>O120*H120</f>
        <v>0</v>
      </c>
      <c r="Q120" s="223">
        <v>0.034680000000000002</v>
      </c>
      <c r="R120" s="223">
        <f>Q120*H120</f>
        <v>0.51978384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152</v>
      </c>
      <c r="AT120" s="225" t="s">
        <v>147</v>
      </c>
      <c r="AU120" s="225" t="s">
        <v>81</v>
      </c>
      <c r="AY120" s="19" t="s">
        <v>144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79</v>
      </c>
      <c r="BK120" s="226">
        <f>ROUND(I120*H120,2)</f>
        <v>0</v>
      </c>
      <c r="BL120" s="19" t="s">
        <v>152</v>
      </c>
      <c r="BM120" s="225" t="s">
        <v>185</v>
      </c>
    </row>
    <row r="121" s="2" customFormat="1">
      <c r="A121" s="40"/>
      <c r="B121" s="41"/>
      <c r="C121" s="42"/>
      <c r="D121" s="227" t="s">
        <v>154</v>
      </c>
      <c r="E121" s="42"/>
      <c r="F121" s="228" t="s">
        <v>186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154</v>
      </c>
      <c r="AU121" s="19" t="s">
        <v>81</v>
      </c>
    </row>
    <row r="122" s="13" customFormat="1">
      <c r="A122" s="13"/>
      <c r="B122" s="232"/>
      <c r="C122" s="233"/>
      <c r="D122" s="234" t="s">
        <v>156</v>
      </c>
      <c r="E122" s="235" t="s">
        <v>19</v>
      </c>
      <c r="F122" s="236" t="s">
        <v>187</v>
      </c>
      <c r="G122" s="233"/>
      <c r="H122" s="237">
        <v>14.988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156</v>
      </c>
      <c r="AU122" s="243" t="s">
        <v>81</v>
      </c>
      <c r="AV122" s="13" t="s">
        <v>81</v>
      </c>
      <c r="AW122" s="13" t="s">
        <v>32</v>
      </c>
      <c r="AX122" s="13" t="s">
        <v>79</v>
      </c>
      <c r="AY122" s="243" t="s">
        <v>144</v>
      </c>
    </row>
    <row r="123" s="2" customFormat="1" ht="33" customHeight="1">
      <c r="A123" s="40"/>
      <c r="B123" s="41"/>
      <c r="C123" s="214" t="s">
        <v>188</v>
      </c>
      <c r="D123" s="214" t="s">
        <v>147</v>
      </c>
      <c r="E123" s="215" t="s">
        <v>189</v>
      </c>
      <c r="F123" s="216" t="s">
        <v>190</v>
      </c>
      <c r="G123" s="217" t="s">
        <v>150</v>
      </c>
      <c r="H123" s="218">
        <v>23.154</v>
      </c>
      <c r="I123" s="219"/>
      <c r="J123" s="220">
        <f>ROUND(I123*H123,2)</f>
        <v>0</v>
      </c>
      <c r="K123" s="216" t="s">
        <v>151</v>
      </c>
      <c r="L123" s="46"/>
      <c r="M123" s="221" t="s">
        <v>19</v>
      </c>
      <c r="N123" s="222" t="s">
        <v>42</v>
      </c>
      <c r="O123" s="86"/>
      <c r="P123" s="223">
        <f>O123*H123</f>
        <v>0</v>
      </c>
      <c r="Q123" s="223">
        <v>9.0000000000000006E-05</v>
      </c>
      <c r="R123" s="223">
        <f>Q123*H123</f>
        <v>0.0020838600000000003</v>
      </c>
      <c r="S123" s="223">
        <v>6.0000000000000002E-05</v>
      </c>
      <c r="T123" s="224">
        <f>S123*H123</f>
        <v>0.0013892400000000001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152</v>
      </c>
      <c r="AT123" s="225" t="s">
        <v>147</v>
      </c>
      <c r="AU123" s="225" t="s">
        <v>81</v>
      </c>
      <c r="AY123" s="19" t="s">
        <v>144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152</v>
      </c>
      <c r="BM123" s="225" t="s">
        <v>191</v>
      </c>
    </row>
    <row r="124" s="2" customFormat="1">
      <c r="A124" s="40"/>
      <c r="B124" s="41"/>
      <c r="C124" s="42"/>
      <c r="D124" s="227" t="s">
        <v>154</v>
      </c>
      <c r="E124" s="42"/>
      <c r="F124" s="228" t="s">
        <v>192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154</v>
      </c>
      <c r="AU124" s="19" t="s">
        <v>81</v>
      </c>
    </row>
    <row r="125" s="13" customFormat="1">
      <c r="A125" s="13"/>
      <c r="B125" s="232"/>
      <c r="C125" s="233"/>
      <c r="D125" s="234" t="s">
        <v>156</v>
      </c>
      <c r="E125" s="235" t="s">
        <v>19</v>
      </c>
      <c r="F125" s="236" t="s">
        <v>193</v>
      </c>
      <c r="G125" s="233"/>
      <c r="H125" s="237">
        <v>23.154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156</v>
      </c>
      <c r="AU125" s="243" t="s">
        <v>81</v>
      </c>
      <c r="AV125" s="13" t="s">
        <v>81</v>
      </c>
      <c r="AW125" s="13" t="s">
        <v>32</v>
      </c>
      <c r="AX125" s="13" t="s">
        <v>79</v>
      </c>
      <c r="AY125" s="243" t="s">
        <v>144</v>
      </c>
    </row>
    <row r="126" s="2" customFormat="1" ht="24.15" customHeight="1">
      <c r="A126" s="40"/>
      <c r="B126" s="41"/>
      <c r="C126" s="214" t="s">
        <v>194</v>
      </c>
      <c r="D126" s="214" t="s">
        <v>147</v>
      </c>
      <c r="E126" s="215" t="s">
        <v>195</v>
      </c>
      <c r="F126" s="216" t="s">
        <v>196</v>
      </c>
      <c r="G126" s="217" t="s">
        <v>197</v>
      </c>
      <c r="H126" s="218">
        <v>49.960000000000001</v>
      </c>
      <c r="I126" s="219"/>
      <c r="J126" s="220">
        <f>ROUND(I126*H126,2)</f>
        <v>0</v>
      </c>
      <c r="K126" s="216" t="s">
        <v>151</v>
      </c>
      <c r="L126" s="46"/>
      <c r="M126" s="221" t="s">
        <v>19</v>
      </c>
      <c r="N126" s="222" t="s">
        <v>42</v>
      </c>
      <c r="O126" s="86"/>
      <c r="P126" s="223">
        <f>O126*H126</f>
        <v>0</v>
      </c>
      <c r="Q126" s="223">
        <v>0.0015</v>
      </c>
      <c r="R126" s="223">
        <f>Q126*H126</f>
        <v>0.074940000000000007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152</v>
      </c>
      <c r="AT126" s="225" t="s">
        <v>147</v>
      </c>
      <c r="AU126" s="225" t="s">
        <v>81</v>
      </c>
      <c r="AY126" s="19" t="s">
        <v>144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152</v>
      </c>
      <c r="BM126" s="225" t="s">
        <v>198</v>
      </c>
    </row>
    <row r="127" s="2" customFormat="1">
      <c r="A127" s="40"/>
      <c r="B127" s="41"/>
      <c r="C127" s="42"/>
      <c r="D127" s="227" t="s">
        <v>154</v>
      </c>
      <c r="E127" s="42"/>
      <c r="F127" s="228" t="s">
        <v>199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154</v>
      </c>
      <c r="AU127" s="19" t="s">
        <v>81</v>
      </c>
    </row>
    <row r="128" s="13" customFormat="1">
      <c r="A128" s="13"/>
      <c r="B128" s="232"/>
      <c r="C128" s="233"/>
      <c r="D128" s="234" t="s">
        <v>156</v>
      </c>
      <c r="E128" s="235" t="s">
        <v>19</v>
      </c>
      <c r="F128" s="236" t="s">
        <v>200</v>
      </c>
      <c r="G128" s="233"/>
      <c r="H128" s="237">
        <v>49.960000000000001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156</v>
      </c>
      <c r="AU128" s="243" t="s">
        <v>81</v>
      </c>
      <c r="AV128" s="13" t="s">
        <v>81</v>
      </c>
      <c r="AW128" s="13" t="s">
        <v>32</v>
      </c>
      <c r="AX128" s="13" t="s">
        <v>79</v>
      </c>
      <c r="AY128" s="243" t="s">
        <v>144</v>
      </c>
    </row>
    <row r="129" s="2" customFormat="1" ht="55.5" customHeight="1">
      <c r="A129" s="40"/>
      <c r="B129" s="41"/>
      <c r="C129" s="214" t="s">
        <v>201</v>
      </c>
      <c r="D129" s="214" t="s">
        <v>147</v>
      </c>
      <c r="E129" s="215" t="s">
        <v>202</v>
      </c>
      <c r="F129" s="216" t="s">
        <v>203</v>
      </c>
      <c r="G129" s="217" t="s">
        <v>150</v>
      </c>
      <c r="H129" s="218">
        <v>10</v>
      </c>
      <c r="I129" s="219"/>
      <c r="J129" s="220">
        <f>ROUND(I129*H129,2)</f>
        <v>0</v>
      </c>
      <c r="K129" s="216" t="s">
        <v>151</v>
      </c>
      <c r="L129" s="46"/>
      <c r="M129" s="221" t="s">
        <v>19</v>
      </c>
      <c r="N129" s="222" t="s">
        <v>42</v>
      </c>
      <c r="O129" s="86"/>
      <c r="P129" s="223">
        <f>O129*H129</f>
        <v>0</v>
      </c>
      <c r="Q129" s="223">
        <v>0.093359999999999999</v>
      </c>
      <c r="R129" s="223">
        <f>Q129*H129</f>
        <v>0.93359999999999999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152</v>
      </c>
      <c r="AT129" s="225" t="s">
        <v>147</v>
      </c>
      <c r="AU129" s="225" t="s">
        <v>81</v>
      </c>
      <c r="AY129" s="19" t="s">
        <v>144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152</v>
      </c>
      <c r="BM129" s="225" t="s">
        <v>204</v>
      </c>
    </row>
    <row r="130" s="2" customFormat="1">
      <c r="A130" s="40"/>
      <c r="B130" s="41"/>
      <c r="C130" s="42"/>
      <c r="D130" s="227" t="s">
        <v>154</v>
      </c>
      <c r="E130" s="42"/>
      <c r="F130" s="228" t="s">
        <v>205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154</v>
      </c>
      <c r="AU130" s="19" t="s">
        <v>81</v>
      </c>
    </row>
    <row r="131" s="13" customFormat="1">
      <c r="A131" s="13"/>
      <c r="B131" s="232"/>
      <c r="C131" s="233"/>
      <c r="D131" s="234" t="s">
        <v>156</v>
      </c>
      <c r="E131" s="235" t="s">
        <v>19</v>
      </c>
      <c r="F131" s="236" t="s">
        <v>206</v>
      </c>
      <c r="G131" s="233"/>
      <c r="H131" s="237">
        <v>10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156</v>
      </c>
      <c r="AU131" s="243" t="s">
        <v>81</v>
      </c>
      <c r="AV131" s="13" t="s">
        <v>81</v>
      </c>
      <c r="AW131" s="13" t="s">
        <v>32</v>
      </c>
      <c r="AX131" s="13" t="s">
        <v>79</v>
      </c>
      <c r="AY131" s="243" t="s">
        <v>144</v>
      </c>
    </row>
    <row r="132" s="2" customFormat="1" ht="37.8" customHeight="1">
      <c r="A132" s="40"/>
      <c r="B132" s="41"/>
      <c r="C132" s="214" t="s">
        <v>207</v>
      </c>
      <c r="D132" s="214" t="s">
        <v>147</v>
      </c>
      <c r="E132" s="215" t="s">
        <v>208</v>
      </c>
      <c r="F132" s="216" t="s">
        <v>209</v>
      </c>
      <c r="G132" s="217" t="s">
        <v>197</v>
      </c>
      <c r="H132" s="218">
        <v>15</v>
      </c>
      <c r="I132" s="219"/>
      <c r="J132" s="220">
        <f>ROUND(I132*H132,2)</f>
        <v>0</v>
      </c>
      <c r="K132" s="216" t="s">
        <v>151</v>
      </c>
      <c r="L132" s="46"/>
      <c r="M132" s="221" t="s">
        <v>19</v>
      </c>
      <c r="N132" s="222" t="s">
        <v>42</v>
      </c>
      <c r="O132" s="86"/>
      <c r="P132" s="223">
        <f>O132*H132</f>
        <v>0</v>
      </c>
      <c r="Q132" s="223">
        <v>0.0011900000000000001</v>
      </c>
      <c r="R132" s="223">
        <f>Q132*H132</f>
        <v>0.017850000000000001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152</v>
      </c>
      <c r="AT132" s="225" t="s">
        <v>147</v>
      </c>
      <c r="AU132" s="225" t="s">
        <v>81</v>
      </c>
      <c r="AY132" s="19" t="s">
        <v>144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152</v>
      </c>
      <c r="BM132" s="225" t="s">
        <v>210</v>
      </c>
    </row>
    <row r="133" s="2" customFormat="1">
      <c r="A133" s="40"/>
      <c r="B133" s="41"/>
      <c r="C133" s="42"/>
      <c r="D133" s="227" t="s">
        <v>154</v>
      </c>
      <c r="E133" s="42"/>
      <c r="F133" s="228" t="s">
        <v>211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154</v>
      </c>
      <c r="AU133" s="19" t="s">
        <v>81</v>
      </c>
    </row>
    <row r="134" s="13" customFormat="1">
      <c r="A134" s="13"/>
      <c r="B134" s="232"/>
      <c r="C134" s="233"/>
      <c r="D134" s="234" t="s">
        <v>156</v>
      </c>
      <c r="E134" s="235" t="s">
        <v>19</v>
      </c>
      <c r="F134" s="236" t="s">
        <v>212</v>
      </c>
      <c r="G134" s="233"/>
      <c r="H134" s="237">
        <v>15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156</v>
      </c>
      <c r="AU134" s="243" t="s">
        <v>81</v>
      </c>
      <c r="AV134" s="13" t="s">
        <v>81</v>
      </c>
      <c r="AW134" s="13" t="s">
        <v>32</v>
      </c>
      <c r="AX134" s="13" t="s">
        <v>79</v>
      </c>
      <c r="AY134" s="243" t="s">
        <v>144</v>
      </c>
    </row>
    <row r="135" s="12" customFormat="1" ht="22.8" customHeight="1">
      <c r="A135" s="12"/>
      <c r="B135" s="198"/>
      <c r="C135" s="199"/>
      <c r="D135" s="200" t="s">
        <v>70</v>
      </c>
      <c r="E135" s="212" t="s">
        <v>201</v>
      </c>
      <c r="F135" s="212" t="s">
        <v>213</v>
      </c>
      <c r="G135" s="199"/>
      <c r="H135" s="199"/>
      <c r="I135" s="202"/>
      <c r="J135" s="213">
        <f>BK135</f>
        <v>0</v>
      </c>
      <c r="K135" s="199"/>
      <c r="L135" s="204"/>
      <c r="M135" s="205"/>
      <c r="N135" s="206"/>
      <c r="O135" s="206"/>
      <c r="P135" s="207">
        <f>SUM(P136:P140)</f>
        <v>0</v>
      </c>
      <c r="Q135" s="206"/>
      <c r="R135" s="207">
        <f>SUM(R136:R140)</f>
        <v>0.0023161600000000003</v>
      </c>
      <c r="S135" s="206"/>
      <c r="T135" s="208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79</v>
      </c>
      <c r="AT135" s="210" t="s">
        <v>70</v>
      </c>
      <c r="AU135" s="210" t="s">
        <v>79</v>
      </c>
      <c r="AY135" s="209" t="s">
        <v>144</v>
      </c>
      <c r="BK135" s="211">
        <f>SUM(BK136:BK140)</f>
        <v>0</v>
      </c>
    </row>
    <row r="136" s="2" customFormat="1" ht="37.8" customHeight="1">
      <c r="A136" s="40"/>
      <c r="B136" s="41"/>
      <c r="C136" s="214" t="s">
        <v>214</v>
      </c>
      <c r="D136" s="214" t="s">
        <v>147</v>
      </c>
      <c r="E136" s="215" t="s">
        <v>215</v>
      </c>
      <c r="F136" s="216" t="s">
        <v>216</v>
      </c>
      <c r="G136" s="217" t="s">
        <v>150</v>
      </c>
      <c r="H136" s="218">
        <v>57.904000000000003</v>
      </c>
      <c r="I136" s="219"/>
      <c r="J136" s="220">
        <f>ROUND(I136*H136,2)</f>
        <v>0</v>
      </c>
      <c r="K136" s="216" t="s">
        <v>151</v>
      </c>
      <c r="L136" s="46"/>
      <c r="M136" s="221" t="s">
        <v>19</v>
      </c>
      <c r="N136" s="222" t="s">
        <v>42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152</v>
      </c>
      <c r="AT136" s="225" t="s">
        <v>147</v>
      </c>
      <c r="AU136" s="225" t="s">
        <v>81</v>
      </c>
      <c r="AY136" s="19" t="s">
        <v>144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152</v>
      </c>
      <c r="BM136" s="225" t="s">
        <v>217</v>
      </c>
    </row>
    <row r="137" s="2" customFormat="1">
      <c r="A137" s="40"/>
      <c r="B137" s="41"/>
      <c r="C137" s="42"/>
      <c r="D137" s="227" t="s">
        <v>154</v>
      </c>
      <c r="E137" s="42"/>
      <c r="F137" s="228" t="s">
        <v>218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154</v>
      </c>
      <c r="AU137" s="19" t="s">
        <v>81</v>
      </c>
    </row>
    <row r="138" s="13" customFormat="1">
      <c r="A138" s="13"/>
      <c r="B138" s="232"/>
      <c r="C138" s="233"/>
      <c r="D138" s="234" t="s">
        <v>156</v>
      </c>
      <c r="E138" s="235" t="s">
        <v>19</v>
      </c>
      <c r="F138" s="236" t="s">
        <v>219</v>
      </c>
      <c r="G138" s="233"/>
      <c r="H138" s="237">
        <v>57.904000000000003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156</v>
      </c>
      <c r="AU138" s="243" t="s">
        <v>81</v>
      </c>
      <c r="AV138" s="13" t="s">
        <v>81</v>
      </c>
      <c r="AW138" s="13" t="s">
        <v>32</v>
      </c>
      <c r="AX138" s="13" t="s">
        <v>79</v>
      </c>
      <c r="AY138" s="243" t="s">
        <v>144</v>
      </c>
    </row>
    <row r="139" s="2" customFormat="1" ht="37.8" customHeight="1">
      <c r="A139" s="40"/>
      <c r="B139" s="41"/>
      <c r="C139" s="214" t="s">
        <v>220</v>
      </c>
      <c r="D139" s="214" t="s">
        <v>147</v>
      </c>
      <c r="E139" s="215" t="s">
        <v>221</v>
      </c>
      <c r="F139" s="216" t="s">
        <v>222</v>
      </c>
      <c r="G139" s="217" t="s">
        <v>150</v>
      </c>
      <c r="H139" s="218">
        <v>57.904000000000003</v>
      </c>
      <c r="I139" s="219"/>
      <c r="J139" s="220">
        <f>ROUND(I139*H139,2)</f>
        <v>0</v>
      </c>
      <c r="K139" s="216" t="s">
        <v>151</v>
      </c>
      <c r="L139" s="46"/>
      <c r="M139" s="221" t="s">
        <v>19</v>
      </c>
      <c r="N139" s="222" t="s">
        <v>42</v>
      </c>
      <c r="O139" s="86"/>
      <c r="P139" s="223">
        <f>O139*H139</f>
        <v>0</v>
      </c>
      <c r="Q139" s="223">
        <v>4.0000000000000003E-05</v>
      </c>
      <c r="R139" s="223">
        <f>Q139*H139</f>
        <v>0.0023161600000000003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152</v>
      </c>
      <c r="AT139" s="225" t="s">
        <v>147</v>
      </c>
      <c r="AU139" s="225" t="s">
        <v>81</v>
      </c>
      <c r="AY139" s="19" t="s">
        <v>144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152</v>
      </c>
      <c r="BM139" s="225" t="s">
        <v>223</v>
      </c>
    </row>
    <row r="140" s="2" customFormat="1">
      <c r="A140" s="40"/>
      <c r="B140" s="41"/>
      <c r="C140" s="42"/>
      <c r="D140" s="227" t="s">
        <v>154</v>
      </c>
      <c r="E140" s="42"/>
      <c r="F140" s="228" t="s">
        <v>224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154</v>
      </c>
      <c r="AU140" s="19" t="s">
        <v>81</v>
      </c>
    </row>
    <row r="141" s="12" customFormat="1" ht="22.8" customHeight="1">
      <c r="A141" s="12"/>
      <c r="B141" s="198"/>
      <c r="C141" s="199"/>
      <c r="D141" s="200" t="s">
        <v>70</v>
      </c>
      <c r="E141" s="212" t="s">
        <v>225</v>
      </c>
      <c r="F141" s="212" t="s">
        <v>226</v>
      </c>
      <c r="G141" s="199"/>
      <c r="H141" s="199"/>
      <c r="I141" s="202"/>
      <c r="J141" s="213">
        <f>BK141</f>
        <v>0</v>
      </c>
      <c r="K141" s="199"/>
      <c r="L141" s="204"/>
      <c r="M141" s="205"/>
      <c r="N141" s="206"/>
      <c r="O141" s="206"/>
      <c r="P141" s="207">
        <f>SUM(P142:P143)</f>
        <v>0</v>
      </c>
      <c r="Q141" s="206"/>
      <c r="R141" s="207">
        <f>SUM(R142:R143)</f>
        <v>0</v>
      </c>
      <c r="S141" s="206"/>
      <c r="T141" s="208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9" t="s">
        <v>79</v>
      </c>
      <c r="AT141" s="210" t="s">
        <v>70</v>
      </c>
      <c r="AU141" s="210" t="s">
        <v>79</v>
      </c>
      <c r="AY141" s="209" t="s">
        <v>144</v>
      </c>
      <c r="BK141" s="211">
        <f>SUM(BK142:BK143)</f>
        <v>0</v>
      </c>
    </row>
    <row r="142" s="2" customFormat="1" ht="55.5" customHeight="1">
      <c r="A142" s="40"/>
      <c r="B142" s="41"/>
      <c r="C142" s="214" t="s">
        <v>227</v>
      </c>
      <c r="D142" s="214" t="s">
        <v>147</v>
      </c>
      <c r="E142" s="215" t="s">
        <v>228</v>
      </c>
      <c r="F142" s="216" t="s">
        <v>229</v>
      </c>
      <c r="G142" s="217" t="s">
        <v>230</v>
      </c>
      <c r="H142" s="218">
        <v>4.3410000000000002</v>
      </c>
      <c r="I142" s="219"/>
      <c r="J142" s="220">
        <f>ROUND(I142*H142,2)</f>
        <v>0</v>
      </c>
      <c r="K142" s="216" t="s">
        <v>151</v>
      </c>
      <c r="L142" s="46"/>
      <c r="M142" s="221" t="s">
        <v>19</v>
      </c>
      <c r="N142" s="222" t="s">
        <v>42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152</v>
      </c>
      <c r="AT142" s="225" t="s">
        <v>147</v>
      </c>
      <c r="AU142" s="225" t="s">
        <v>81</v>
      </c>
      <c r="AY142" s="19" t="s">
        <v>144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152</v>
      </c>
      <c r="BM142" s="225" t="s">
        <v>231</v>
      </c>
    </row>
    <row r="143" s="2" customFormat="1">
      <c r="A143" s="40"/>
      <c r="B143" s="41"/>
      <c r="C143" s="42"/>
      <c r="D143" s="227" t="s">
        <v>154</v>
      </c>
      <c r="E143" s="42"/>
      <c r="F143" s="228" t="s">
        <v>232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154</v>
      </c>
      <c r="AU143" s="19" t="s">
        <v>81</v>
      </c>
    </row>
    <row r="144" s="12" customFormat="1" ht="25.92" customHeight="1">
      <c r="A144" s="12"/>
      <c r="B144" s="198"/>
      <c r="C144" s="199"/>
      <c r="D144" s="200" t="s">
        <v>70</v>
      </c>
      <c r="E144" s="201" t="s">
        <v>233</v>
      </c>
      <c r="F144" s="201" t="s">
        <v>234</v>
      </c>
      <c r="G144" s="199"/>
      <c r="H144" s="199"/>
      <c r="I144" s="202"/>
      <c r="J144" s="203">
        <f>BK144</f>
        <v>0</v>
      </c>
      <c r="K144" s="199"/>
      <c r="L144" s="204"/>
      <c r="M144" s="205"/>
      <c r="N144" s="206"/>
      <c r="O144" s="206"/>
      <c r="P144" s="207">
        <f>P145+P153+P159+P175+P177+P188+P194+P216+P238+P262</f>
        <v>0</v>
      </c>
      <c r="Q144" s="206"/>
      <c r="R144" s="207">
        <f>R145+R153+R159+R175+R177+R188+R194+R216+R238+R262</f>
        <v>2.5662041799999997</v>
      </c>
      <c r="S144" s="206"/>
      <c r="T144" s="208">
        <f>T145+T153+T159+T175+T177+T188+T194+T216+T238+T262</f>
        <v>0.024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81</v>
      </c>
      <c r="AT144" s="210" t="s">
        <v>70</v>
      </c>
      <c r="AU144" s="210" t="s">
        <v>71</v>
      </c>
      <c r="AY144" s="209" t="s">
        <v>144</v>
      </c>
      <c r="BK144" s="211">
        <f>BK145+BK153+BK159+BK175+BK177+BK188+BK194+BK216+BK238+BK262</f>
        <v>0</v>
      </c>
    </row>
    <row r="145" s="12" customFormat="1" ht="22.8" customHeight="1">
      <c r="A145" s="12"/>
      <c r="B145" s="198"/>
      <c r="C145" s="199"/>
      <c r="D145" s="200" t="s">
        <v>70</v>
      </c>
      <c r="E145" s="212" t="s">
        <v>235</v>
      </c>
      <c r="F145" s="212" t="s">
        <v>236</v>
      </c>
      <c r="G145" s="199"/>
      <c r="H145" s="199"/>
      <c r="I145" s="202"/>
      <c r="J145" s="213">
        <f>BK145</f>
        <v>0</v>
      </c>
      <c r="K145" s="199"/>
      <c r="L145" s="204"/>
      <c r="M145" s="205"/>
      <c r="N145" s="206"/>
      <c r="O145" s="206"/>
      <c r="P145" s="207">
        <f>SUM(P146:P152)</f>
        <v>0</v>
      </c>
      <c r="Q145" s="206"/>
      <c r="R145" s="207">
        <f>SUM(R146:R152)</f>
        <v>0.026360000000000001</v>
      </c>
      <c r="S145" s="206"/>
      <c r="T145" s="208">
        <f>SUM(T146:T152)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9" t="s">
        <v>81</v>
      </c>
      <c r="AT145" s="210" t="s">
        <v>70</v>
      </c>
      <c r="AU145" s="210" t="s">
        <v>79</v>
      </c>
      <c r="AY145" s="209" t="s">
        <v>144</v>
      </c>
      <c r="BK145" s="211">
        <f>SUM(BK146:BK152)</f>
        <v>0</v>
      </c>
    </row>
    <row r="146" s="2" customFormat="1" ht="37.8" customHeight="1">
      <c r="A146" s="40"/>
      <c r="B146" s="41"/>
      <c r="C146" s="214" t="s">
        <v>237</v>
      </c>
      <c r="D146" s="214" t="s">
        <v>147</v>
      </c>
      <c r="E146" s="215" t="s">
        <v>238</v>
      </c>
      <c r="F146" s="216" t="s">
        <v>239</v>
      </c>
      <c r="G146" s="217" t="s">
        <v>240</v>
      </c>
      <c r="H146" s="218">
        <v>1</v>
      </c>
      <c r="I146" s="219"/>
      <c r="J146" s="220">
        <f>ROUND(I146*H146,2)</f>
        <v>0</v>
      </c>
      <c r="K146" s="216" t="s">
        <v>151</v>
      </c>
      <c r="L146" s="46"/>
      <c r="M146" s="221" t="s">
        <v>19</v>
      </c>
      <c r="N146" s="222" t="s">
        <v>42</v>
      </c>
      <c r="O146" s="86"/>
      <c r="P146" s="223">
        <f>O146*H146</f>
        <v>0</v>
      </c>
      <c r="Q146" s="223">
        <v>0.024219999999999998</v>
      </c>
      <c r="R146" s="223">
        <f>Q146*H146</f>
        <v>0.024219999999999998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241</v>
      </c>
      <c r="AT146" s="225" t="s">
        <v>147</v>
      </c>
      <c r="AU146" s="225" t="s">
        <v>81</v>
      </c>
      <c r="AY146" s="19" t="s">
        <v>144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241</v>
      </c>
      <c r="BM146" s="225" t="s">
        <v>242</v>
      </c>
    </row>
    <row r="147" s="2" customFormat="1">
      <c r="A147" s="40"/>
      <c r="B147" s="41"/>
      <c r="C147" s="42"/>
      <c r="D147" s="227" t="s">
        <v>154</v>
      </c>
      <c r="E147" s="42"/>
      <c r="F147" s="228" t="s">
        <v>243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154</v>
      </c>
      <c r="AU147" s="19" t="s">
        <v>81</v>
      </c>
    </row>
    <row r="148" s="2" customFormat="1" ht="24.15" customHeight="1">
      <c r="A148" s="40"/>
      <c r="B148" s="41"/>
      <c r="C148" s="214" t="s">
        <v>8</v>
      </c>
      <c r="D148" s="214" t="s">
        <v>147</v>
      </c>
      <c r="E148" s="215" t="s">
        <v>244</v>
      </c>
      <c r="F148" s="216" t="s">
        <v>245</v>
      </c>
      <c r="G148" s="217" t="s">
        <v>246</v>
      </c>
      <c r="H148" s="218">
        <v>1</v>
      </c>
      <c r="I148" s="219"/>
      <c r="J148" s="220">
        <f>ROUND(I148*H148,2)</f>
        <v>0</v>
      </c>
      <c r="K148" s="216" t="s">
        <v>151</v>
      </c>
      <c r="L148" s="46"/>
      <c r="M148" s="221" t="s">
        <v>19</v>
      </c>
      <c r="N148" s="222" t="s">
        <v>42</v>
      </c>
      <c r="O148" s="86"/>
      <c r="P148" s="223">
        <f>O148*H148</f>
        <v>0</v>
      </c>
      <c r="Q148" s="223">
        <v>0.00013999999999999999</v>
      </c>
      <c r="R148" s="223">
        <f>Q148*H148</f>
        <v>0.00013999999999999999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241</v>
      </c>
      <c r="AT148" s="225" t="s">
        <v>147</v>
      </c>
      <c r="AU148" s="225" t="s">
        <v>81</v>
      </c>
      <c r="AY148" s="19" t="s">
        <v>144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241</v>
      </c>
      <c r="BM148" s="225" t="s">
        <v>247</v>
      </c>
    </row>
    <row r="149" s="2" customFormat="1">
      <c r="A149" s="40"/>
      <c r="B149" s="41"/>
      <c r="C149" s="42"/>
      <c r="D149" s="227" t="s">
        <v>154</v>
      </c>
      <c r="E149" s="42"/>
      <c r="F149" s="228" t="s">
        <v>248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154</v>
      </c>
      <c r="AU149" s="19" t="s">
        <v>81</v>
      </c>
    </row>
    <row r="150" s="2" customFormat="1" ht="21.75" customHeight="1">
      <c r="A150" s="40"/>
      <c r="B150" s="41"/>
      <c r="C150" s="255" t="s">
        <v>241</v>
      </c>
      <c r="D150" s="255" t="s">
        <v>249</v>
      </c>
      <c r="E150" s="256" t="s">
        <v>250</v>
      </c>
      <c r="F150" s="257" t="s">
        <v>251</v>
      </c>
      <c r="G150" s="258" t="s">
        <v>246</v>
      </c>
      <c r="H150" s="259">
        <v>1</v>
      </c>
      <c r="I150" s="260"/>
      <c r="J150" s="261">
        <f>ROUND(I150*H150,2)</f>
        <v>0</v>
      </c>
      <c r="K150" s="257" t="s">
        <v>151</v>
      </c>
      <c r="L150" s="262"/>
      <c r="M150" s="263" t="s">
        <v>19</v>
      </c>
      <c r="N150" s="264" t="s">
        <v>42</v>
      </c>
      <c r="O150" s="86"/>
      <c r="P150" s="223">
        <f>O150*H150</f>
        <v>0</v>
      </c>
      <c r="Q150" s="223">
        <v>0.002</v>
      </c>
      <c r="R150" s="223">
        <f>Q150*H150</f>
        <v>0.002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252</v>
      </c>
      <c r="AT150" s="225" t="s">
        <v>249</v>
      </c>
      <c r="AU150" s="225" t="s">
        <v>81</v>
      </c>
      <c r="AY150" s="19" t="s">
        <v>144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241</v>
      </c>
      <c r="BM150" s="225" t="s">
        <v>253</v>
      </c>
    </row>
    <row r="151" s="2" customFormat="1" ht="49.05" customHeight="1">
      <c r="A151" s="40"/>
      <c r="B151" s="41"/>
      <c r="C151" s="214" t="s">
        <v>254</v>
      </c>
      <c r="D151" s="214" t="s">
        <v>147</v>
      </c>
      <c r="E151" s="215" t="s">
        <v>255</v>
      </c>
      <c r="F151" s="216" t="s">
        <v>256</v>
      </c>
      <c r="G151" s="217" t="s">
        <v>230</v>
      </c>
      <c r="H151" s="218">
        <v>0.025999999999999999</v>
      </c>
      <c r="I151" s="219"/>
      <c r="J151" s="220">
        <f>ROUND(I151*H151,2)</f>
        <v>0</v>
      </c>
      <c r="K151" s="216" t="s">
        <v>151</v>
      </c>
      <c r="L151" s="46"/>
      <c r="M151" s="221" t="s">
        <v>19</v>
      </c>
      <c r="N151" s="222" t="s">
        <v>42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241</v>
      </c>
      <c r="AT151" s="225" t="s">
        <v>147</v>
      </c>
      <c r="AU151" s="225" t="s">
        <v>81</v>
      </c>
      <c r="AY151" s="19" t="s">
        <v>144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241</v>
      </c>
      <c r="BM151" s="225" t="s">
        <v>257</v>
      </c>
    </row>
    <row r="152" s="2" customFormat="1">
      <c r="A152" s="40"/>
      <c r="B152" s="41"/>
      <c r="C152" s="42"/>
      <c r="D152" s="227" t="s">
        <v>154</v>
      </c>
      <c r="E152" s="42"/>
      <c r="F152" s="228" t="s">
        <v>258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154</v>
      </c>
      <c r="AU152" s="19" t="s">
        <v>81</v>
      </c>
    </row>
    <row r="153" s="12" customFormat="1" ht="22.8" customHeight="1">
      <c r="A153" s="12"/>
      <c r="B153" s="198"/>
      <c r="C153" s="199"/>
      <c r="D153" s="200" t="s">
        <v>70</v>
      </c>
      <c r="E153" s="212" t="s">
        <v>259</v>
      </c>
      <c r="F153" s="212" t="s">
        <v>260</v>
      </c>
      <c r="G153" s="199"/>
      <c r="H153" s="199"/>
      <c r="I153" s="202"/>
      <c r="J153" s="213">
        <f>BK153</f>
        <v>0</v>
      </c>
      <c r="K153" s="199"/>
      <c r="L153" s="204"/>
      <c r="M153" s="205"/>
      <c r="N153" s="206"/>
      <c r="O153" s="206"/>
      <c r="P153" s="207">
        <f>SUM(P154:P158)</f>
        <v>0</v>
      </c>
      <c r="Q153" s="206"/>
      <c r="R153" s="207">
        <f>SUM(R154:R158)</f>
        <v>0.00060000000000000006</v>
      </c>
      <c r="S153" s="206"/>
      <c r="T153" s="208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9" t="s">
        <v>81</v>
      </c>
      <c r="AT153" s="210" t="s">
        <v>70</v>
      </c>
      <c r="AU153" s="210" t="s">
        <v>79</v>
      </c>
      <c r="AY153" s="209" t="s">
        <v>144</v>
      </c>
      <c r="BK153" s="211">
        <f>SUM(BK154:BK158)</f>
        <v>0</v>
      </c>
    </row>
    <row r="154" s="2" customFormat="1" ht="37.8" customHeight="1">
      <c r="A154" s="40"/>
      <c r="B154" s="41"/>
      <c r="C154" s="214" t="s">
        <v>261</v>
      </c>
      <c r="D154" s="214" t="s">
        <v>147</v>
      </c>
      <c r="E154" s="215" t="s">
        <v>262</v>
      </c>
      <c r="F154" s="216" t="s">
        <v>263</v>
      </c>
      <c r="G154" s="217" t="s">
        <v>246</v>
      </c>
      <c r="H154" s="218">
        <v>3</v>
      </c>
      <c r="I154" s="219"/>
      <c r="J154" s="220">
        <f>ROUND(I154*H154,2)</f>
        <v>0</v>
      </c>
      <c r="K154" s="216" t="s">
        <v>151</v>
      </c>
      <c r="L154" s="46"/>
      <c r="M154" s="221" t="s">
        <v>19</v>
      </c>
      <c r="N154" s="222" t="s">
        <v>42</v>
      </c>
      <c r="O154" s="86"/>
      <c r="P154" s="223">
        <f>O154*H154</f>
        <v>0</v>
      </c>
      <c r="Q154" s="223">
        <v>0.00020000000000000001</v>
      </c>
      <c r="R154" s="223">
        <f>Q154*H154</f>
        <v>0.00060000000000000006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241</v>
      </c>
      <c r="AT154" s="225" t="s">
        <v>147</v>
      </c>
      <c r="AU154" s="225" t="s">
        <v>81</v>
      </c>
      <c r="AY154" s="19" t="s">
        <v>144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241</v>
      </c>
      <c r="BM154" s="225" t="s">
        <v>264</v>
      </c>
    </row>
    <row r="155" s="2" customFormat="1">
      <c r="A155" s="40"/>
      <c r="B155" s="41"/>
      <c r="C155" s="42"/>
      <c r="D155" s="227" t="s">
        <v>154</v>
      </c>
      <c r="E155" s="42"/>
      <c r="F155" s="228" t="s">
        <v>265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154</v>
      </c>
      <c r="AU155" s="19" t="s">
        <v>81</v>
      </c>
    </row>
    <row r="156" s="13" customFormat="1">
      <c r="A156" s="13"/>
      <c r="B156" s="232"/>
      <c r="C156" s="233"/>
      <c r="D156" s="234" t="s">
        <v>156</v>
      </c>
      <c r="E156" s="235" t="s">
        <v>19</v>
      </c>
      <c r="F156" s="236" t="s">
        <v>266</v>
      </c>
      <c r="G156" s="233"/>
      <c r="H156" s="237">
        <v>3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156</v>
      </c>
      <c r="AU156" s="243" t="s">
        <v>81</v>
      </c>
      <c r="AV156" s="13" t="s">
        <v>81</v>
      </c>
      <c r="AW156" s="13" t="s">
        <v>32</v>
      </c>
      <c r="AX156" s="13" t="s">
        <v>79</v>
      </c>
      <c r="AY156" s="243" t="s">
        <v>144</v>
      </c>
    </row>
    <row r="157" s="2" customFormat="1" ht="49.05" customHeight="1">
      <c r="A157" s="40"/>
      <c r="B157" s="41"/>
      <c r="C157" s="214" t="s">
        <v>267</v>
      </c>
      <c r="D157" s="214" t="s">
        <v>147</v>
      </c>
      <c r="E157" s="215" t="s">
        <v>268</v>
      </c>
      <c r="F157" s="216" t="s">
        <v>269</v>
      </c>
      <c r="G157" s="217" t="s">
        <v>230</v>
      </c>
      <c r="H157" s="218">
        <v>0.001</v>
      </c>
      <c r="I157" s="219"/>
      <c r="J157" s="220">
        <f>ROUND(I157*H157,2)</f>
        <v>0</v>
      </c>
      <c r="K157" s="216" t="s">
        <v>151</v>
      </c>
      <c r="L157" s="46"/>
      <c r="M157" s="221" t="s">
        <v>19</v>
      </c>
      <c r="N157" s="222" t="s">
        <v>42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241</v>
      </c>
      <c r="AT157" s="225" t="s">
        <v>147</v>
      </c>
      <c r="AU157" s="225" t="s">
        <v>81</v>
      </c>
      <c r="AY157" s="19" t="s">
        <v>144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241</v>
      </c>
      <c r="BM157" s="225" t="s">
        <v>270</v>
      </c>
    </row>
    <row r="158" s="2" customFormat="1">
      <c r="A158" s="40"/>
      <c r="B158" s="41"/>
      <c r="C158" s="42"/>
      <c r="D158" s="227" t="s">
        <v>154</v>
      </c>
      <c r="E158" s="42"/>
      <c r="F158" s="228" t="s">
        <v>271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154</v>
      </c>
      <c r="AU158" s="19" t="s">
        <v>81</v>
      </c>
    </row>
    <row r="159" s="12" customFormat="1" ht="22.8" customHeight="1">
      <c r="A159" s="12"/>
      <c r="B159" s="198"/>
      <c r="C159" s="199"/>
      <c r="D159" s="200" t="s">
        <v>70</v>
      </c>
      <c r="E159" s="212" t="s">
        <v>272</v>
      </c>
      <c r="F159" s="212" t="s">
        <v>273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SUM(P160:P174)</f>
        <v>0</v>
      </c>
      <c r="Q159" s="206"/>
      <c r="R159" s="207">
        <f>SUM(R160:R174)</f>
        <v>0.094500000000000001</v>
      </c>
      <c r="S159" s="206"/>
      <c r="T159" s="208">
        <f>SUM(T160:T174)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70</v>
      </c>
      <c r="AU159" s="210" t="s">
        <v>79</v>
      </c>
      <c r="AY159" s="209" t="s">
        <v>144</v>
      </c>
      <c r="BK159" s="211">
        <f>SUM(BK160:BK174)</f>
        <v>0</v>
      </c>
    </row>
    <row r="160" s="2" customFormat="1" ht="37.8" customHeight="1">
      <c r="A160" s="40"/>
      <c r="B160" s="41"/>
      <c r="C160" s="214" t="s">
        <v>274</v>
      </c>
      <c r="D160" s="214" t="s">
        <v>147</v>
      </c>
      <c r="E160" s="215" t="s">
        <v>275</v>
      </c>
      <c r="F160" s="216" t="s">
        <v>276</v>
      </c>
      <c r="G160" s="217" t="s">
        <v>246</v>
      </c>
      <c r="H160" s="218">
        <v>3</v>
      </c>
      <c r="I160" s="219"/>
      <c r="J160" s="220">
        <f>ROUND(I160*H160,2)</f>
        <v>0</v>
      </c>
      <c r="K160" s="216" t="s">
        <v>151</v>
      </c>
      <c r="L160" s="46"/>
      <c r="M160" s="221" t="s">
        <v>19</v>
      </c>
      <c r="N160" s="222" t="s">
        <v>42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241</v>
      </c>
      <c r="AT160" s="225" t="s">
        <v>147</v>
      </c>
      <c r="AU160" s="225" t="s">
        <v>81</v>
      </c>
      <c r="AY160" s="19" t="s">
        <v>144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241</v>
      </c>
      <c r="BM160" s="225" t="s">
        <v>277</v>
      </c>
    </row>
    <row r="161" s="2" customFormat="1">
      <c r="A161" s="40"/>
      <c r="B161" s="41"/>
      <c r="C161" s="42"/>
      <c r="D161" s="227" t="s">
        <v>154</v>
      </c>
      <c r="E161" s="42"/>
      <c r="F161" s="228" t="s">
        <v>278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154</v>
      </c>
      <c r="AU161" s="19" t="s">
        <v>81</v>
      </c>
    </row>
    <row r="162" s="2" customFormat="1" ht="24.15" customHeight="1">
      <c r="A162" s="40"/>
      <c r="B162" s="41"/>
      <c r="C162" s="214" t="s">
        <v>7</v>
      </c>
      <c r="D162" s="214" t="s">
        <v>147</v>
      </c>
      <c r="E162" s="215" t="s">
        <v>279</v>
      </c>
      <c r="F162" s="216" t="s">
        <v>280</v>
      </c>
      <c r="G162" s="217" t="s">
        <v>150</v>
      </c>
      <c r="H162" s="218">
        <v>4.7249999999999996</v>
      </c>
      <c r="I162" s="219"/>
      <c r="J162" s="220">
        <f>ROUND(I162*H162,2)</f>
        <v>0</v>
      </c>
      <c r="K162" s="216" t="s">
        <v>151</v>
      </c>
      <c r="L162" s="46"/>
      <c r="M162" s="221" t="s">
        <v>19</v>
      </c>
      <c r="N162" s="222" t="s">
        <v>42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241</v>
      </c>
      <c r="AT162" s="225" t="s">
        <v>147</v>
      </c>
      <c r="AU162" s="225" t="s">
        <v>81</v>
      </c>
      <c r="AY162" s="19" t="s">
        <v>144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79</v>
      </c>
      <c r="BK162" s="226">
        <f>ROUND(I162*H162,2)</f>
        <v>0</v>
      </c>
      <c r="BL162" s="19" t="s">
        <v>241</v>
      </c>
      <c r="BM162" s="225" t="s">
        <v>281</v>
      </c>
    </row>
    <row r="163" s="2" customFormat="1">
      <c r="A163" s="40"/>
      <c r="B163" s="41"/>
      <c r="C163" s="42"/>
      <c r="D163" s="227" t="s">
        <v>154</v>
      </c>
      <c r="E163" s="42"/>
      <c r="F163" s="228" t="s">
        <v>282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154</v>
      </c>
      <c r="AU163" s="19" t="s">
        <v>81</v>
      </c>
    </row>
    <row r="164" s="2" customFormat="1" ht="33" customHeight="1">
      <c r="A164" s="40"/>
      <c r="B164" s="41"/>
      <c r="C164" s="214" t="s">
        <v>283</v>
      </c>
      <c r="D164" s="214" t="s">
        <v>147</v>
      </c>
      <c r="E164" s="215" t="s">
        <v>284</v>
      </c>
      <c r="F164" s="216" t="s">
        <v>285</v>
      </c>
      <c r="G164" s="217" t="s">
        <v>150</v>
      </c>
      <c r="H164" s="218">
        <v>4.7249999999999996</v>
      </c>
      <c r="I164" s="219"/>
      <c r="J164" s="220">
        <f>ROUND(I164*H164,2)</f>
        <v>0</v>
      </c>
      <c r="K164" s="216" t="s">
        <v>151</v>
      </c>
      <c r="L164" s="46"/>
      <c r="M164" s="221" t="s">
        <v>19</v>
      </c>
      <c r="N164" s="222" t="s">
        <v>42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241</v>
      </c>
      <c r="AT164" s="225" t="s">
        <v>147</v>
      </c>
      <c r="AU164" s="225" t="s">
        <v>81</v>
      </c>
      <c r="AY164" s="19" t="s">
        <v>144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241</v>
      </c>
      <c r="BM164" s="225" t="s">
        <v>286</v>
      </c>
    </row>
    <row r="165" s="2" customFormat="1">
      <c r="A165" s="40"/>
      <c r="B165" s="41"/>
      <c r="C165" s="42"/>
      <c r="D165" s="227" t="s">
        <v>154</v>
      </c>
      <c r="E165" s="42"/>
      <c r="F165" s="228" t="s">
        <v>287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154</v>
      </c>
      <c r="AU165" s="19" t="s">
        <v>81</v>
      </c>
    </row>
    <row r="166" s="2" customFormat="1" ht="16.5" customHeight="1">
      <c r="A166" s="40"/>
      <c r="B166" s="41"/>
      <c r="C166" s="214" t="s">
        <v>288</v>
      </c>
      <c r="D166" s="214" t="s">
        <v>147</v>
      </c>
      <c r="E166" s="215" t="s">
        <v>289</v>
      </c>
      <c r="F166" s="216" t="s">
        <v>290</v>
      </c>
      <c r="G166" s="217" t="s">
        <v>246</v>
      </c>
      <c r="H166" s="218">
        <v>3</v>
      </c>
      <c r="I166" s="219"/>
      <c r="J166" s="220">
        <f>ROUND(I166*H166,2)</f>
        <v>0</v>
      </c>
      <c r="K166" s="216" t="s">
        <v>151</v>
      </c>
      <c r="L166" s="46"/>
      <c r="M166" s="221" t="s">
        <v>19</v>
      </c>
      <c r="N166" s="222" t="s">
        <v>42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241</v>
      </c>
      <c r="AT166" s="225" t="s">
        <v>147</v>
      </c>
      <c r="AU166" s="225" t="s">
        <v>81</v>
      </c>
      <c r="AY166" s="19" t="s">
        <v>144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241</v>
      </c>
      <c r="BM166" s="225" t="s">
        <v>291</v>
      </c>
    </row>
    <row r="167" s="2" customFormat="1">
      <c r="A167" s="40"/>
      <c r="B167" s="41"/>
      <c r="C167" s="42"/>
      <c r="D167" s="227" t="s">
        <v>154</v>
      </c>
      <c r="E167" s="42"/>
      <c r="F167" s="228" t="s">
        <v>292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154</v>
      </c>
      <c r="AU167" s="19" t="s">
        <v>81</v>
      </c>
    </row>
    <row r="168" s="2" customFormat="1" ht="37.8" customHeight="1">
      <c r="A168" s="40"/>
      <c r="B168" s="41"/>
      <c r="C168" s="214" t="s">
        <v>293</v>
      </c>
      <c r="D168" s="214" t="s">
        <v>147</v>
      </c>
      <c r="E168" s="215" t="s">
        <v>294</v>
      </c>
      <c r="F168" s="216" t="s">
        <v>295</v>
      </c>
      <c r="G168" s="217" t="s">
        <v>150</v>
      </c>
      <c r="H168" s="218">
        <v>4.7249999999999996</v>
      </c>
      <c r="I168" s="219"/>
      <c r="J168" s="220">
        <f>ROUND(I168*H168,2)</f>
        <v>0</v>
      </c>
      <c r="K168" s="216" t="s">
        <v>151</v>
      </c>
      <c r="L168" s="46"/>
      <c r="M168" s="221" t="s">
        <v>19</v>
      </c>
      <c r="N168" s="222" t="s">
        <v>42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241</v>
      </c>
      <c r="AT168" s="225" t="s">
        <v>147</v>
      </c>
      <c r="AU168" s="225" t="s">
        <v>81</v>
      </c>
      <c r="AY168" s="19" t="s">
        <v>144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241</v>
      </c>
      <c r="BM168" s="225" t="s">
        <v>296</v>
      </c>
    </row>
    <row r="169" s="2" customFormat="1">
      <c r="A169" s="40"/>
      <c r="B169" s="41"/>
      <c r="C169" s="42"/>
      <c r="D169" s="227" t="s">
        <v>154</v>
      </c>
      <c r="E169" s="42"/>
      <c r="F169" s="228" t="s">
        <v>297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154</v>
      </c>
      <c r="AU169" s="19" t="s">
        <v>81</v>
      </c>
    </row>
    <row r="170" s="2" customFormat="1" ht="24.15" customHeight="1">
      <c r="A170" s="40"/>
      <c r="B170" s="41"/>
      <c r="C170" s="214" t="s">
        <v>298</v>
      </c>
      <c r="D170" s="214" t="s">
        <v>147</v>
      </c>
      <c r="E170" s="215" t="s">
        <v>299</v>
      </c>
      <c r="F170" s="216" t="s">
        <v>300</v>
      </c>
      <c r="G170" s="217" t="s">
        <v>150</v>
      </c>
      <c r="H170" s="218">
        <v>4.7249999999999996</v>
      </c>
      <c r="I170" s="219"/>
      <c r="J170" s="220">
        <f>ROUND(I170*H170,2)</f>
        <v>0</v>
      </c>
      <c r="K170" s="216" t="s">
        <v>151</v>
      </c>
      <c r="L170" s="46"/>
      <c r="M170" s="221" t="s">
        <v>19</v>
      </c>
      <c r="N170" s="222" t="s">
        <v>42</v>
      </c>
      <c r="O170" s="86"/>
      <c r="P170" s="223">
        <f>O170*H170</f>
        <v>0</v>
      </c>
      <c r="Q170" s="223">
        <v>0.02</v>
      </c>
      <c r="R170" s="223">
        <f>Q170*H170</f>
        <v>0.094500000000000001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241</v>
      </c>
      <c r="AT170" s="225" t="s">
        <v>147</v>
      </c>
      <c r="AU170" s="225" t="s">
        <v>81</v>
      </c>
      <c r="AY170" s="19" t="s">
        <v>144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241</v>
      </c>
      <c r="BM170" s="225" t="s">
        <v>301</v>
      </c>
    </row>
    <row r="171" s="2" customFormat="1">
      <c r="A171" s="40"/>
      <c r="B171" s="41"/>
      <c r="C171" s="42"/>
      <c r="D171" s="227" t="s">
        <v>154</v>
      </c>
      <c r="E171" s="42"/>
      <c r="F171" s="228" t="s">
        <v>302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154</v>
      </c>
      <c r="AU171" s="19" t="s">
        <v>81</v>
      </c>
    </row>
    <row r="172" s="13" customFormat="1">
      <c r="A172" s="13"/>
      <c r="B172" s="232"/>
      <c r="C172" s="233"/>
      <c r="D172" s="234" t="s">
        <v>156</v>
      </c>
      <c r="E172" s="235" t="s">
        <v>19</v>
      </c>
      <c r="F172" s="236" t="s">
        <v>303</v>
      </c>
      <c r="G172" s="233"/>
      <c r="H172" s="237">
        <v>4.7249999999999996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156</v>
      </c>
      <c r="AU172" s="243" t="s">
        <v>81</v>
      </c>
      <c r="AV172" s="13" t="s">
        <v>81</v>
      </c>
      <c r="AW172" s="13" t="s">
        <v>32</v>
      </c>
      <c r="AX172" s="13" t="s">
        <v>79</v>
      </c>
      <c r="AY172" s="243" t="s">
        <v>144</v>
      </c>
    </row>
    <row r="173" s="2" customFormat="1" ht="49.05" customHeight="1">
      <c r="A173" s="40"/>
      <c r="B173" s="41"/>
      <c r="C173" s="214" t="s">
        <v>304</v>
      </c>
      <c r="D173" s="214" t="s">
        <v>147</v>
      </c>
      <c r="E173" s="215" t="s">
        <v>305</v>
      </c>
      <c r="F173" s="216" t="s">
        <v>306</v>
      </c>
      <c r="G173" s="217" t="s">
        <v>230</v>
      </c>
      <c r="H173" s="218">
        <v>0.095000000000000001</v>
      </c>
      <c r="I173" s="219"/>
      <c r="J173" s="220">
        <f>ROUND(I173*H173,2)</f>
        <v>0</v>
      </c>
      <c r="K173" s="216" t="s">
        <v>151</v>
      </c>
      <c r="L173" s="46"/>
      <c r="M173" s="221" t="s">
        <v>19</v>
      </c>
      <c r="N173" s="222" t="s">
        <v>42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241</v>
      </c>
      <c r="AT173" s="225" t="s">
        <v>147</v>
      </c>
      <c r="AU173" s="225" t="s">
        <v>81</v>
      </c>
      <c r="AY173" s="19" t="s">
        <v>144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241</v>
      </c>
      <c r="BM173" s="225" t="s">
        <v>307</v>
      </c>
    </row>
    <row r="174" s="2" customFormat="1">
      <c r="A174" s="40"/>
      <c r="B174" s="41"/>
      <c r="C174" s="42"/>
      <c r="D174" s="227" t="s">
        <v>154</v>
      </c>
      <c r="E174" s="42"/>
      <c r="F174" s="228" t="s">
        <v>308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154</v>
      </c>
      <c r="AU174" s="19" t="s">
        <v>81</v>
      </c>
    </row>
    <row r="175" s="12" customFormat="1" ht="22.8" customHeight="1">
      <c r="A175" s="12"/>
      <c r="B175" s="198"/>
      <c r="C175" s="199"/>
      <c r="D175" s="200" t="s">
        <v>70</v>
      </c>
      <c r="E175" s="212" t="s">
        <v>309</v>
      </c>
      <c r="F175" s="212" t="s">
        <v>310</v>
      </c>
      <c r="G175" s="199"/>
      <c r="H175" s="199"/>
      <c r="I175" s="202"/>
      <c r="J175" s="213">
        <f>BK175</f>
        <v>0</v>
      </c>
      <c r="K175" s="199"/>
      <c r="L175" s="204"/>
      <c r="M175" s="205"/>
      <c r="N175" s="206"/>
      <c r="O175" s="206"/>
      <c r="P175" s="207">
        <f>P176</f>
        <v>0</v>
      </c>
      <c r="Q175" s="206"/>
      <c r="R175" s="207">
        <f>R176</f>
        <v>0</v>
      </c>
      <c r="S175" s="206"/>
      <c r="T175" s="208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9" t="s">
        <v>81</v>
      </c>
      <c r="AT175" s="210" t="s">
        <v>70</v>
      </c>
      <c r="AU175" s="210" t="s">
        <v>79</v>
      </c>
      <c r="AY175" s="209" t="s">
        <v>144</v>
      </c>
      <c r="BK175" s="211">
        <f>BK176</f>
        <v>0</v>
      </c>
    </row>
    <row r="176" s="2" customFormat="1" ht="16.5" customHeight="1">
      <c r="A176" s="40"/>
      <c r="B176" s="41"/>
      <c r="C176" s="214" t="s">
        <v>311</v>
      </c>
      <c r="D176" s="214" t="s">
        <v>147</v>
      </c>
      <c r="E176" s="215" t="s">
        <v>312</v>
      </c>
      <c r="F176" s="216" t="s">
        <v>313</v>
      </c>
      <c r="G176" s="217" t="s">
        <v>314</v>
      </c>
      <c r="H176" s="218">
        <v>1</v>
      </c>
      <c r="I176" s="219"/>
      <c r="J176" s="220">
        <f>ROUND(I176*H176,2)</f>
        <v>0</v>
      </c>
      <c r="K176" s="216" t="s">
        <v>19</v>
      </c>
      <c r="L176" s="46"/>
      <c r="M176" s="221" t="s">
        <v>19</v>
      </c>
      <c r="N176" s="222" t="s">
        <v>42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241</v>
      </c>
      <c r="AT176" s="225" t="s">
        <v>147</v>
      </c>
      <c r="AU176" s="225" t="s">
        <v>81</v>
      </c>
      <c r="AY176" s="19" t="s">
        <v>144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241</v>
      </c>
      <c r="BM176" s="225" t="s">
        <v>315</v>
      </c>
    </row>
    <row r="177" s="12" customFormat="1" ht="22.8" customHeight="1">
      <c r="A177" s="12"/>
      <c r="B177" s="198"/>
      <c r="C177" s="199"/>
      <c r="D177" s="200" t="s">
        <v>70</v>
      </c>
      <c r="E177" s="212" t="s">
        <v>316</v>
      </c>
      <c r="F177" s="212" t="s">
        <v>317</v>
      </c>
      <c r="G177" s="199"/>
      <c r="H177" s="199"/>
      <c r="I177" s="202"/>
      <c r="J177" s="213">
        <f>BK177</f>
        <v>0</v>
      </c>
      <c r="K177" s="199"/>
      <c r="L177" s="204"/>
      <c r="M177" s="205"/>
      <c r="N177" s="206"/>
      <c r="O177" s="206"/>
      <c r="P177" s="207">
        <f>SUM(P178:P187)</f>
        <v>0</v>
      </c>
      <c r="Q177" s="206"/>
      <c r="R177" s="207">
        <f>SUM(R178:R187)</f>
        <v>0.79449920000000007</v>
      </c>
      <c r="S177" s="206"/>
      <c r="T177" s="208">
        <f>SUM(T178:T187)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9" t="s">
        <v>81</v>
      </c>
      <c r="AT177" s="210" t="s">
        <v>70</v>
      </c>
      <c r="AU177" s="210" t="s">
        <v>79</v>
      </c>
      <c r="AY177" s="209" t="s">
        <v>144</v>
      </c>
      <c r="BK177" s="211">
        <f>SUM(BK178:BK187)</f>
        <v>0</v>
      </c>
    </row>
    <row r="178" s="2" customFormat="1" ht="49.05" customHeight="1">
      <c r="A178" s="40"/>
      <c r="B178" s="41"/>
      <c r="C178" s="214" t="s">
        <v>318</v>
      </c>
      <c r="D178" s="214" t="s">
        <v>147</v>
      </c>
      <c r="E178" s="215" t="s">
        <v>319</v>
      </c>
      <c r="F178" s="216" t="s">
        <v>320</v>
      </c>
      <c r="G178" s="217" t="s">
        <v>150</v>
      </c>
      <c r="H178" s="218">
        <v>57.904000000000003</v>
      </c>
      <c r="I178" s="219"/>
      <c r="J178" s="220">
        <f>ROUND(I178*H178,2)</f>
        <v>0</v>
      </c>
      <c r="K178" s="216" t="s">
        <v>151</v>
      </c>
      <c r="L178" s="46"/>
      <c r="M178" s="221" t="s">
        <v>19</v>
      </c>
      <c r="N178" s="222" t="s">
        <v>42</v>
      </c>
      <c r="O178" s="86"/>
      <c r="P178" s="223">
        <f>O178*H178</f>
        <v>0</v>
      </c>
      <c r="Q178" s="223">
        <v>0.012200000000000001</v>
      </c>
      <c r="R178" s="223">
        <f>Q178*H178</f>
        <v>0.70642880000000008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241</v>
      </c>
      <c r="AT178" s="225" t="s">
        <v>147</v>
      </c>
      <c r="AU178" s="225" t="s">
        <v>81</v>
      </c>
      <c r="AY178" s="19" t="s">
        <v>144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241</v>
      </c>
      <c r="BM178" s="225" t="s">
        <v>321</v>
      </c>
    </row>
    <row r="179" s="2" customFormat="1">
      <c r="A179" s="40"/>
      <c r="B179" s="41"/>
      <c r="C179" s="42"/>
      <c r="D179" s="227" t="s">
        <v>154</v>
      </c>
      <c r="E179" s="42"/>
      <c r="F179" s="228" t="s">
        <v>322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154</v>
      </c>
      <c r="AU179" s="19" t="s">
        <v>81</v>
      </c>
    </row>
    <row r="180" s="13" customFormat="1">
      <c r="A180" s="13"/>
      <c r="B180" s="232"/>
      <c r="C180" s="233"/>
      <c r="D180" s="234" t="s">
        <v>156</v>
      </c>
      <c r="E180" s="235" t="s">
        <v>19</v>
      </c>
      <c r="F180" s="236" t="s">
        <v>323</v>
      </c>
      <c r="G180" s="233"/>
      <c r="H180" s="237">
        <v>57.904000000000003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156</v>
      </c>
      <c r="AU180" s="243" t="s">
        <v>81</v>
      </c>
      <c r="AV180" s="13" t="s">
        <v>81</v>
      </c>
      <c r="AW180" s="13" t="s">
        <v>32</v>
      </c>
      <c r="AX180" s="13" t="s">
        <v>79</v>
      </c>
      <c r="AY180" s="243" t="s">
        <v>144</v>
      </c>
    </row>
    <row r="181" s="2" customFormat="1" ht="37.8" customHeight="1">
      <c r="A181" s="40"/>
      <c r="B181" s="41"/>
      <c r="C181" s="214" t="s">
        <v>324</v>
      </c>
      <c r="D181" s="214" t="s">
        <v>147</v>
      </c>
      <c r="E181" s="215" t="s">
        <v>325</v>
      </c>
      <c r="F181" s="216" t="s">
        <v>326</v>
      </c>
      <c r="G181" s="217" t="s">
        <v>150</v>
      </c>
      <c r="H181" s="218">
        <v>57.904000000000003</v>
      </c>
      <c r="I181" s="219"/>
      <c r="J181" s="220">
        <f>ROUND(I181*H181,2)</f>
        <v>0</v>
      </c>
      <c r="K181" s="216" t="s">
        <v>151</v>
      </c>
      <c r="L181" s="46"/>
      <c r="M181" s="221" t="s">
        <v>19</v>
      </c>
      <c r="N181" s="222" t="s">
        <v>42</v>
      </c>
      <c r="O181" s="86"/>
      <c r="P181" s="223">
        <f>O181*H181</f>
        <v>0</v>
      </c>
      <c r="Q181" s="223">
        <v>0.00010000000000000001</v>
      </c>
      <c r="R181" s="223">
        <f>Q181*H181</f>
        <v>0.0057904000000000002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241</v>
      </c>
      <c r="AT181" s="225" t="s">
        <v>147</v>
      </c>
      <c r="AU181" s="225" t="s">
        <v>81</v>
      </c>
      <c r="AY181" s="19" t="s">
        <v>144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241</v>
      </c>
      <c r="BM181" s="225" t="s">
        <v>327</v>
      </c>
    </row>
    <row r="182" s="2" customFormat="1">
      <c r="A182" s="40"/>
      <c r="B182" s="41"/>
      <c r="C182" s="42"/>
      <c r="D182" s="227" t="s">
        <v>154</v>
      </c>
      <c r="E182" s="42"/>
      <c r="F182" s="228" t="s">
        <v>328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154</v>
      </c>
      <c r="AU182" s="19" t="s">
        <v>81</v>
      </c>
    </row>
    <row r="183" s="2" customFormat="1" ht="44.25" customHeight="1">
      <c r="A183" s="40"/>
      <c r="B183" s="41"/>
      <c r="C183" s="214" t="s">
        <v>329</v>
      </c>
      <c r="D183" s="214" t="s">
        <v>147</v>
      </c>
      <c r="E183" s="215" t="s">
        <v>330</v>
      </c>
      <c r="F183" s="216" t="s">
        <v>331</v>
      </c>
      <c r="G183" s="217" t="s">
        <v>197</v>
      </c>
      <c r="H183" s="218">
        <v>8.8000000000000007</v>
      </c>
      <c r="I183" s="219"/>
      <c r="J183" s="220">
        <f>ROUND(I183*H183,2)</f>
        <v>0</v>
      </c>
      <c r="K183" s="216" t="s">
        <v>151</v>
      </c>
      <c r="L183" s="46"/>
      <c r="M183" s="221" t="s">
        <v>19</v>
      </c>
      <c r="N183" s="222" t="s">
        <v>42</v>
      </c>
      <c r="O183" s="86"/>
      <c r="P183" s="223">
        <f>O183*H183</f>
        <v>0</v>
      </c>
      <c r="Q183" s="223">
        <v>0.0093500000000000007</v>
      </c>
      <c r="R183" s="223">
        <f>Q183*H183</f>
        <v>0.082280000000000006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241</v>
      </c>
      <c r="AT183" s="225" t="s">
        <v>147</v>
      </c>
      <c r="AU183" s="225" t="s">
        <v>81</v>
      </c>
      <c r="AY183" s="19" t="s">
        <v>144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241</v>
      </c>
      <c r="BM183" s="225" t="s">
        <v>332</v>
      </c>
    </row>
    <row r="184" s="2" customFormat="1">
      <c r="A184" s="40"/>
      <c r="B184" s="41"/>
      <c r="C184" s="42"/>
      <c r="D184" s="227" t="s">
        <v>154</v>
      </c>
      <c r="E184" s="42"/>
      <c r="F184" s="228" t="s">
        <v>333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154</v>
      </c>
      <c r="AU184" s="19" t="s">
        <v>81</v>
      </c>
    </row>
    <row r="185" s="13" customFormat="1">
      <c r="A185" s="13"/>
      <c r="B185" s="232"/>
      <c r="C185" s="233"/>
      <c r="D185" s="234" t="s">
        <v>156</v>
      </c>
      <c r="E185" s="235" t="s">
        <v>19</v>
      </c>
      <c r="F185" s="236" t="s">
        <v>334</v>
      </c>
      <c r="G185" s="233"/>
      <c r="H185" s="237">
        <v>8.8000000000000007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156</v>
      </c>
      <c r="AU185" s="243" t="s">
        <v>81</v>
      </c>
      <c r="AV185" s="13" t="s">
        <v>81</v>
      </c>
      <c r="AW185" s="13" t="s">
        <v>32</v>
      </c>
      <c r="AX185" s="13" t="s">
        <v>79</v>
      </c>
      <c r="AY185" s="243" t="s">
        <v>144</v>
      </c>
    </row>
    <row r="186" s="2" customFormat="1" ht="76.35" customHeight="1">
      <c r="A186" s="40"/>
      <c r="B186" s="41"/>
      <c r="C186" s="214" t="s">
        <v>335</v>
      </c>
      <c r="D186" s="214" t="s">
        <v>147</v>
      </c>
      <c r="E186" s="215" t="s">
        <v>336</v>
      </c>
      <c r="F186" s="216" t="s">
        <v>337</v>
      </c>
      <c r="G186" s="217" t="s">
        <v>230</v>
      </c>
      <c r="H186" s="218">
        <v>0.79400000000000004</v>
      </c>
      <c r="I186" s="219"/>
      <c r="J186" s="220">
        <f>ROUND(I186*H186,2)</f>
        <v>0</v>
      </c>
      <c r="K186" s="216" t="s">
        <v>151</v>
      </c>
      <c r="L186" s="46"/>
      <c r="M186" s="221" t="s">
        <v>19</v>
      </c>
      <c r="N186" s="222" t="s">
        <v>42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241</v>
      </c>
      <c r="AT186" s="225" t="s">
        <v>147</v>
      </c>
      <c r="AU186" s="225" t="s">
        <v>81</v>
      </c>
      <c r="AY186" s="19" t="s">
        <v>144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241</v>
      </c>
      <c r="BM186" s="225" t="s">
        <v>338</v>
      </c>
    </row>
    <row r="187" s="2" customFormat="1">
      <c r="A187" s="40"/>
      <c r="B187" s="41"/>
      <c r="C187" s="42"/>
      <c r="D187" s="227" t="s">
        <v>154</v>
      </c>
      <c r="E187" s="42"/>
      <c r="F187" s="228" t="s">
        <v>339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154</v>
      </c>
      <c r="AU187" s="19" t="s">
        <v>81</v>
      </c>
    </row>
    <row r="188" s="12" customFormat="1" ht="22.8" customHeight="1">
      <c r="A188" s="12"/>
      <c r="B188" s="198"/>
      <c r="C188" s="199"/>
      <c r="D188" s="200" t="s">
        <v>70</v>
      </c>
      <c r="E188" s="212" t="s">
        <v>340</v>
      </c>
      <c r="F188" s="212" t="s">
        <v>341</v>
      </c>
      <c r="G188" s="199"/>
      <c r="H188" s="199"/>
      <c r="I188" s="202"/>
      <c r="J188" s="213">
        <f>BK188</f>
        <v>0</v>
      </c>
      <c r="K188" s="199"/>
      <c r="L188" s="204"/>
      <c r="M188" s="205"/>
      <c r="N188" s="206"/>
      <c r="O188" s="206"/>
      <c r="P188" s="207">
        <f>SUM(P189:P193)</f>
        <v>0</v>
      </c>
      <c r="Q188" s="206"/>
      <c r="R188" s="207">
        <f>SUM(R189:R193)</f>
        <v>0</v>
      </c>
      <c r="S188" s="206"/>
      <c r="T188" s="208">
        <f>SUM(T189:T193)</f>
        <v>0.024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9" t="s">
        <v>81</v>
      </c>
      <c r="AT188" s="210" t="s">
        <v>70</v>
      </c>
      <c r="AU188" s="210" t="s">
        <v>79</v>
      </c>
      <c r="AY188" s="209" t="s">
        <v>144</v>
      </c>
      <c r="BK188" s="211">
        <f>SUM(BK189:BK193)</f>
        <v>0</v>
      </c>
    </row>
    <row r="189" s="2" customFormat="1" ht="24.15" customHeight="1">
      <c r="A189" s="40"/>
      <c r="B189" s="41"/>
      <c r="C189" s="214" t="s">
        <v>252</v>
      </c>
      <c r="D189" s="214" t="s">
        <v>147</v>
      </c>
      <c r="E189" s="215" t="s">
        <v>342</v>
      </c>
      <c r="F189" s="216" t="s">
        <v>343</v>
      </c>
      <c r="G189" s="217" t="s">
        <v>246</v>
      </c>
      <c r="H189" s="218">
        <v>1</v>
      </c>
      <c r="I189" s="219"/>
      <c r="J189" s="220">
        <f>ROUND(I189*H189,2)</f>
        <v>0</v>
      </c>
      <c r="K189" s="216" t="s">
        <v>151</v>
      </c>
      <c r="L189" s="46"/>
      <c r="M189" s="221" t="s">
        <v>19</v>
      </c>
      <c r="N189" s="222" t="s">
        <v>42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0.024</v>
      </c>
      <c r="T189" s="224">
        <f>S189*H189</f>
        <v>0.024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241</v>
      </c>
      <c r="AT189" s="225" t="s">
        <v>147</v>
      </c>
      <c r="AU189" s="225" t="s">
        <v>81</v>
      </c>
      <c r="AY189" s="19" t="s">
        <v>144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241</v>
      </c>
      <c r="BM189" s="225" t="s">
        <v>344</v>
      </c>
    </row>
    <row r="190" s="2" customFormat="1">
      <c r="A190" s="40"/>
      <c r="B190" s="41"/>
      <c r="C190" s="42"/>
      <c r="D190" s="227" t="s">
        <v>154</v>
      </c>
      <c r="E190" s="42"/>
      <c r="F190" s="228" t="s">
        <v>345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154</v>
      </c>
      <c r="AU190" s="19" t="s">
        <v>81</v>
      </c>
    </row>
    <row r="191" s="2" customFormat="1" ht="24.15" customHeight="1">
      <c r="A191" s="40"/>
      <c r="B191" s="41"/>
      <c r="C191" s="214" t="s">
        <v>346</v>
      </c>
      <c r="D191" s="214" t="s">
        <v>147</v>
      </c>
      <c r="E191" s="215" t="s">
        <v>347</v>
      </c>
      <c r="F191" s="216" t="s">
        <v>348</v>
      </c>
      <c r="G191" s="217" t="s">
        <v>246</v>
      </c>
      <c r="H191" s="218">
        <v>1</v>
      </c>
      <c r="I191" s="219"/>
      <c r="J191" s="220">
        <f>ROUND(I191*H191,2)</f>
        <v>0</v>
      </c>
      <c r="K191" s="216" t="s">
        <v>151</v>
      </c>
      <c r="L191" s="46"/>
      <c r="M191" s="221" t="s">
        <v>19</v>
      </c>
      <c r="N191" s="222" t="s">
        <v>42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241</v>
      </c>
      <c r="AT191" s="225" t="s">
        <v>147</v>
      </c>
      <c r="AU191" s="225" t="s">
        <v>81</v>
      </c>
      <c r="AY191" s="19" t="s">
        <v>144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241</v>
      </c>
      <c r="BM191" s="225" t="s">
        <v>349</v>
      </c>
    </row>
    <row r="192" s="2" customFormat="1">
      <c r="A192" s="40"/>
      <c r="B192" s="41"/>
      <c r="C192" s="42"/>
      <c r="D192" s="227" t="s">
        <v>154</v>
      </c>
      <c r="E192" s="42"/>
      <c r="F192" s="228" t="s">
        <v>350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154</v>
      </c>
      <c r="AU192" s="19" t="s">
        <v>81</v>
      </c>
    </row>
    <row r="193" s="13" customFormat="1">
      <c r="A193" s="13"/>
      <c r="B193" s="232"/>
      <c r="C193" s="233"/>
      <c r="D193" s="234" t="s">
        <v>156</v>
      </c>
      <c r="E193" s="235" t="s">
        <v>19</v>
      </c>
      <c r="F193" s="236" t="s">
        <v>351</v>
      </c>
      <c r="G193" s="233"/>
      <c r="H193" s="237">
        <v>1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156</v>
      </c>
      <c r="AU193" s="243" t="s">
        <v>81</v>
      </c>
      <c r="AV193" s="13" t="s">
        <v>81</v>
      </c>
      <c r="AW193" s="13" t="s">
        <v>32</v>
      </c>
      <c r="AX193" s="13" t="s">
        <v>79</v>
      </c>
      <c r="AY193" s="243" t="s">
        <v>144</v>
      </c>
    </row>
    <row r="194" s="12" customFormat="1" ht="22.8" customHeight="1">
      <c r="A194" s="12"/>
      <c r="B194" s="198"/>
      <c r="C194" s="199"/>
      <c r="D194" s="200" t="s">
        <v>70</v>
      </c>
      <c r="E194" s="212" t="s">
        <v>352</v>
      </c>
      <c r="F194" s="212" t="s">
        <v>353</v>
      </c>
      <c r="G194" s="199"/>
      <c r="H194" s="199"/>
      <c r="I194" s="202"/>
      <c r="J194" s="213">
        <f>BK194</f>
        <v>0</v>
      </c>
      <c r="K194" s="199"/>
      <c r="L194" s="204"/>
      <c r="M194" s="205"/>
      <c r="N194" s="206"/>
      <c r="O194" s="206"/>
      <c r="P194" s="207">
        <f>SUM(P195:P215)</f>
        <v>0</v>
      </c>
      <c r="Q194" s="206"/>
      <c r="R194" s="207">
        <f>SUM(R195:R215)</f>
        <v>1.4918676999999998</v>
      </c>
      <c r="S194" s="206"/>
      <c r="T194" s="208">
        <f>SUM(T195:T215)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9" t="s">
        <v>81</v>
      </c>
      <c r="AT194" s="210" t="s">
        <v>70</v>
      </c>
      <c r="AU194" s="210" t="s">
        <v>79</v>
      </c>
      <c r="AY194" s="209" t="s">
        <v>144</v>
      </c>
      <c r="BK194" s="211">
        <f>SUM(BK195:BK215)</f>
        <v>0</v>
      </c>
    </row>
    <row r="195" s="2" customFormat="1" ht="33" customHeight="1">
      <c r="A195" s="40"/>
      <c r="B195" s="41"/>
      <c r="C195" s="214" t="s">
        <v>354</v>
      </c>
      <c r="D195" s="214" t="s">
        <v>147</v>
      </c>
      <c r="E195" s="215" t="s">
        <v>355</v>
      </c>
      <c r="F195" s="216" t="s">
        <v>356</v>
      </c>
      <c r="G195" s="217" t="s">
        <v>150</v>
      </c>
      <c r="H195" s="218">
        <v>57.904000000000003</v>
      </c>
      <c r="I195" s="219"/>
      <c r="J195" s="220">
        <f>ROUND(I195*H195,2)</f>
        <v>0</v>
      </c>
      <c r="K195" s="216" t="s">
        <v>151</v>
      </c>
      <c r="L195" s="46"/>
      <c r="M195" s="221" t="s">
        <v>19</v>
      </c>
      <c r="N195" s="222" t="s">
        <v>42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241</v>
      </c>
      <c r="AT195" s="225" t="s">
        <v>147</v>
      </c>
      <c r="AU195" s="225" t="s">
        <v>81</v>
      </c>
      <c r="AY195" s="19" t="s">
        <v>144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241</v>
      </c>
      <c r="BM195" s="225" t="s">
        <v>357</v>
      </c>
    </row>
    <row r="196" s="2" customFormat="1">
      <c r="A196" s="40"/>
      <c r="B196" s="41"/>
      <c r="C196" s="42"/>
      <c r="D196" s="227" t="s">
        <v>154</v>
      </c>
      <c r="E196" s="42"/>
      <c r="F196" s="228" t="s">
        <v>358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154</v>
      </c>
      <c r="AU196" s="19" t="s">
        <v>81</v>
      </c>
    </row>
    <row r="197" s="2" customFormat="1" ht="24.15" customHeight="1">
      <c r="A197" s="40"/>
      <c r="B197" s="41"/>
      <c r="C197" s="214" t="s">
        <v>359</v>
      </c>
      <c r="D197" s="214" t="s">
        <v>147</v>
      </c>
      <c r="E197" s="215" t="s">
        <v>360</v>
      </c>
      <c r="F197" s="216" t="s">
        <v>361</v>
      </c>
      <c r="G197" s="217" t="s">
        <v>150</v>
      </c>
      <c r="H197" s="218">
        <v>57.904000000000003</v>
      </c>
      <c r="I197" s="219"/>
      <c r="J197" s="220">
        <f>ROUND(I197*H197,2)</f>
        <v>0</v>
      </c>
      <c r="K197" s="216" t="s">
        <v>151</v>
      </c>
      <c r="L197" s="46"/>
      <c r="M197" s="221" t="s">
        <v>19</v>
      </c>
      <c r="N197" s="222" t="s">
        <v>42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241</v>
      </c>
      <c r="AT197" s="225" t="s">
        <v>147</v>
      </c>
      <c r="AU197" s="225" t="s">
        <v>81</v>
      </c>
      <c r="AY197" s="19" t="s">
        <v>144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241</v>
      </c>
      <c r="BM197" s="225" t="s">
        <v>362</v>
      </c>
    </row>
    <row r="198" s="2" customFormat="1">
      <c r="A198" s="40"/>
      <c r="B198" s="41"/>
      <c r="C198" s="42"/>
      <c r="D198" s="227" t="s">
        <v>154</v>
      </c>
      <c r="E198" s="42"/>
      <c r="F198" s="228" t="s">
        <v>363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154</v>
      </c>
      <c r="AU198" s="19" t="s">
        <v>81</v>
      </c>
    </row>
    <row r="199" s="2" customFormat="1" ht="24.15" customHeight="1">
      <c r="A199" s="40"/>
      <c r="B199" s="41"/>
      <c r="C199" s="214" t="s">
        <v>364</v>
      </c>
      <c r="D199" s="214" t="s">
        <v>147</v>
      </c>
      <c r="E199" s="215" t="s">
        <v>365</v>
      </c>
      <c r="F199" s="216" t="s">
        <v>366</v>
      </c>
      <c r="G199" s="217" t="s">
        <v>150</v>
      </c>
      <c r="H199" s="218">
        <v>57.904000000000003</v>
      </c>
      <c r="I199" s="219"/>
      <c r="J199" s="220">
        <f>ROUND(I199*H199,2)</f>
        <v>0</v>
      </c>
      <c r="K199" s="216" t="s">
        <v>151</v>
      </c>
      <c r="L199" s="46"/>
      <c r="M199" s="221" t="s">
        <v>19</v>
      </c>
      <c r="N199" s="222" t="s">
        <v>42</v>
      </c>
      <c r="O199" s="86"/>
      <c r="P199" s="223">
        <f>O199*H199</f>
        <v>0</v>
      </c>
      <c r="Q199" s="223">
        <v>0.00020000000000000001</v>
      </c>
      <c r="R199" s="223">
        <f>Q199*H199</f>
        <v>0.011580800000000001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241</v>
      </c>
      <c r="AT199" s="225" t="s">
        <v>147</v>
      </c>
      <c r="AU199" s="225" t="s">
        <v>81</v>
      </c>
      <c r="AY199" s="19" t="s">
        <v>144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241</v>
      </c>
      <c r="BM199" s="225" t="s">
        <v>367</v>
      </c>
    </row>
    <row r="200" s="2" customFormat="1">
      <c r="A200" s="40"/>
      <c r="B200" s="41"/>
      <c r="C200" s="42"/>
      <c r="D200" s="227" t="s">
        <v>154</v>
      </c>
      <c r="E200" s="42"/>
      <c r="F200" s="228" t="s">
        <v>368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154</v>
      </c>
      <c r="AU200" s="19" t="s">
        <v>81</v>
      </c>
    </row>
    <row r="201" s="2" customFormat="1" ht="37.8" customHeight="1">
      <c r="A201" s="40"/>
      <c r="B201" s="41"/>
      <c r="C201" s="214" t="s">
        <v>369</v>
      </c>
      <c r="D201" s="214" t="s">
        <v>147</v>
      </c>
      <c r="E201" s="215" t="s">
        <v>370</v>
      </c>
      <c r="F201" s="216" t="s">
        <v>371</v>
      </c>
      <c r="G201" s="217" t="s">
        <v>150</v>
      </c>
      <c r="H201" s="218">
        <v>57.904000000000003</v>
      </c>
      <c r="I201" s="219"/>
      <c r="J201" s="220">
        <f>ROUND(I201*H201,2)</f>
        <v>0</v>
      </c>
      <c r="K201" s="216" t="s">
        <v>151</v>
      </c>
      <c r="L201" s="46"/>
      <c r="M201" s="221" t="s">
        <v>19</v>
      </c>
      <c r="N201" s="222" t="s">
        <v>42</v>
      </c>
      <c r="O201" s="86"/>
      <c r="P201" s="223">
        <f>O201*H201</f>
        <v>0</v>
      </c>
      <c r="Q201" s="223">
        <v>0.022499999999999999</v>
      </c>
      <c r="R201" s="223">
        <f>Q201*H201</f>
        <v>1.30284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241</v>
      </c>
      <c r="AT201" s="225" t="s">
        <v>147</v>
      </c>
      <c r="AU201" s="225" t="s">
        <v>81</v>
      </c>
      <c r="AY201" s="19" t="s">
        <v>144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241</v>
      </c>
      <c r="BM201" s="225" t="s">
        <v>372</v>
      </c>
    </row>
    <row r="202" s="2" customFormat="1">
      <c r="A202" s="40"/>
      <c r="B202" s="41"/>
      <c r="C202" s="42"/>
      <c r="D202" s="227" t="s">
        <v>154</v>
      </c>
      <c r="E202" s="42"/>
      <c r="F202" s="228" t="s">
        <v>373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154</v>
      </c>
      <c r="AU202" s="19" t="s">
        <v>81</v>
      </c>
    </row>
    <row r="203" s="2" customFormat="1" ht="24.15" customHeight="1">
      <c r="A203" s="40"/>
      <c r="B203" s="41"/>
      <c r="C203" s="214" t="s">
        <v>374</v>
      </c>
      <c r="D203" s="214" t="s">
        <v>147</v>
      </c>
      <c r="E203" s="215" t="s">
        <v>375</v>
      </c>
      <c r="F203" s="216" t="s">
        <v>376</v>
      </c>
      <c r="G203" s="217" t="s">
        <v>150</v>
      </c>
      <c r="H203" s="218">
        <v>57.904000000000003</v>
      </c>
      <c r="I203" s="219"/>
      <c r="J203" s="220">
        <f>ROUND(I203*H203,2)</f>
        <v>0</v>
      </c>
      <c r="K203" s="216" t="s">
        <v>151</v>
      </c>
      <c r="L203" s="46"/>
      <c r="M203" s="221" t="s">
        <v>19</v>
      </c>
      <c r="N203" s="222" t="s">
        <v>42</v>
      </c>
      <c r="O203" s="86"/>
      <c r="P203" s="223">
        <f>O203*H203</f>
        <v>0</v>
      </c>
      <c r="Q203" s="223">
        <v>0.00029999999999999997</v>
      </c>
      <c r="R203" s="223">
        <f>Q203*H203</f>
        <v>0.0173712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241</v>
      </c>
      <c r="AT203" s="225" t="s">
        <v>147</v>
      </c>
      <c r="AU203" s="225" t="s">
        <v>81</v>
      </c>
      <c r="AY203" s="19" t="s">
        <v>144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241</v>
      </c>
      <c r="BM203" s="225" t="s">
        <v>377</v>
      </c>
    </row>
    <row r="204" s="2" customFormat="1">
      <c r="A204" s="40"/>
      <c r="B204" s="41"/>
      <c r="C204" s="42"/>
      <c r="D204" s="227" t="s">
        <v>154</v>
      </c>
      <c r="E204" s="42"/>
      <c r="F204" s="228" t="s">
        <v>378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154</v>
      </c>
      <c r="AU204" s="19" t="s">
        <v>81</v>
      </c>
    </row>
    <row r="205" s="15" customFormat="1">
      <c r="A205" s="15"/>
      <c r="B205" s="265"/>
      <c r="C205" s="266"/>
      <c r="D205" s="234" t="s">
        <v>156</v>
      </c>
      <c r="E205" s="267" t="s">
        <v>19</v>
      </c>
      <c r="F205" s="268" t="s">
        <v>379</v>
      </c>
      <c r="G205" s="266"/>
      <c r="H205" s="267" t="s">
        <v>19</v>
      </c>
      <c r="I205" s="269"/>
      <c r="J205" s="266"/>
      <c r="K205" s="266"/>
      <c r="L205" s="270"/>
      <c r="M205" s="271"/>
      <c r="N205" s="272"/>
      <c r="O205" s="272"/>
      <c r="P205" s="272"/>
      <c r="Q205" s="272"/>
      <c r="R205" s="272"/>
      <c r="S205" s="272"/>
      <c r="T205" s="27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4" t="s">
        <v>156</v>
      </c>
      <c r="AU205" s="274" t="s">
        <v>81</v>
      </c>
      <c r="AV205" s="15" t="s">
        <v>79</v>
      </c>
      <c r="AW205" s="15" t="s">
        <v>32</v>
      </c>
      <c r="AX205" s="15" t="s">
        <v>71</v>
      </c>
      <c r="AY205" s="274" t="s">
        <v>144</v>
      </c>
    </row>
    <row r="206" s="13" customFormat="1">
      <c r="A206" s="13"/>
      <c r="B206" s="232"/>
      <c r="C206" s="233"/>
      <c r="D206" s="234" t="s">
        <v>156</v>
      </c>
      <c r="E206" s="235" t="s">
        <v>19</v>
      </c>
      <c r="F206" s="236" t="s">
        <v>219</v>
      </c>
      <c r="G206" s="233"/>
      <c r="H206" s="237">
        <v>57.904000000000003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156</v>
      </c>
      <c r="AU206" s="243" t="s">
        <v>81</v>
      </c>
      <c r="AV206" s="13" t="s">
        <v>81</v>
      </c>
      <c r="AW206" s="13" t="s">
        <v>32</v>
      </c>
      <c r="AX206" s="13" t="s">
        <v>79</v>
      </c>
      <c r="AY206" s="243" t="s">
        <v>144</v>
      </c>
    </row>
    <row r="207" s="2" customFormat="1" ht="37.8" customHeight="1">
      <c r="A207" s="40"/>
      <c r="B207" s="41"/>
      <c r="C207" s="255" t="s">
        <v>380</v>
      </c>
      <c r="D207" s="255" t="s">
        <v>249</v>
      </c>
      <c r="E207" s="256" t="s">
        <v>381</v>
      </c>
      <c r="F207" s="257" t="s">
        <v>382</v>
      </c>
      <c r="G207" s="258" t="s">
        <v>150</v>
      </c>
      <c r="H207" s="259">
        <v>63.694000000000003</v>
      </c>
      <c r="I207" s="260"/>
      <c r="J207" s="261">
        <f>ROUND(I207*H207,2)</f>
        <v>0</v>
      </c>
      <c r="K207" s="257" t="s">
        <v>151</v>
      </c>
      <c r="L207" s="262"/>
      <c r="M207" s="263" t="s">
        <v>19</v>
      </c>
      <c r="N207" s="264" t="s">
        <v>42</v>
      </c>
      <c r="O207" s="86"/>
      <c r="P207" s="223">
        <f>O207*H207</f>
        <v>0</v>
      </c>
      <c r="Q207" s="223">
        <v>0.0023999999999999998</v>
      </c>
      <c r="R207" s="223">
        <f>Q207*H207</f>
        <v>0.15286559999999999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252</v>
      </c>
      <c r="AT207" s="225" t="s">
        <v>249</v>
      </c>
      <c r="AU207" s="225" t="s">
        <v>81</v>
      </c>
      <c r="AY207" s="19" t="s">
        <v>144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241</v>
      </c>
      <c r="BM207" s="225" t="s">
        <v>383</v>
      </c>
    </row>
    <row r="208" s="13" customFormat="1">
      <c r="A208" s="13"/>
      <c r="B208" s="232"/>
      <c r="C208" s="233"/>
      <c r="D208" s="234" t="s">
        <v>156</v>
      </c>
      <c r="E208" s="233"/>
      <c r="F208" s="236" t="s">
        <v>384</v>
      </c>
      <c r="G208" s="233"/>
      <c r="H208" s="237">
        <v>63.694000000000003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156</v>
      </c>
      <c r="AU208" s="243" t="s">
        <v>81</v>
      </c>
      <c r="AV208" s="13" t="s">
        <v>81</v>
      </c>
      <c r="AW208" s="13" t="s">
        <v>4</v>
      </c>
      <c r="AX208" s="13" t="s">
        <v>79</v>
      </c>
      <c r="AY208" s="243" t="s">
        <v>144</v>
      </c>
    </row>
    <row r="209" s="2" customFormat="1" ht="21.75" customHeight="1">
      <c r="A209" s="40"/>
      <c r="B209" s="41"/>
      <c r="C209" s="214" t="s">
        <v>385</v>
      </c>
      <c r="D209" s="214" t="s">
        <v>147</v>
      </c>
      <c r="E209" s="215" t="s">
        <v>386</v>
      </c>
      <c r="F209" s="216" t="s">
        <v>387</v>
      </c>
      <c r="G209" s="217" t="s">
        <v>197</v>
      </c>
      <c r="H209" s="218">
        <v>30.760000000000002</v>
      </c>
      <c r="I209" s="219"/>
      <c r="J209" s="220">
        <f>ROUND(I209*H209,2)</f>
        <v>0</v>
      </c>
      <c r="K209" s="216" t="s">
        <v>151</v>
      </c>
      <c r="L209" s="46"/>
      <c r="M209" s="221" t="s">
        <v>19</v>
      </c>
      <c r="N209" s="222" t="s">
        <v>42</v>
      </c>
      <c r="O209" s="86"/>
      <c r="P209" s="223">
        <f>O209*H209</f>
        <v>0</v>
      </c>
      <c r="Q209" s="223">
        <v>1.0000000000000001E-05</v>
      </c>
      <c r="R209" s="223">
        <f>Q209*H209</f>
        <v>0.00030760000000000005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241</v>
      </c>
      <c r="AT209" s="225" t="s">
        <v>147</v>
      </c>
      <c r="AU209" s="225" t="s">
        <v>81</v>
      </c>
      <c r="AY209" s="19" t="s">
        <v>144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241</v>
      </c>
      <c r="BM209" s="225" t="s">
        <v>388</v>
      </c>
    </row>
    <row r="210" s="2" customFormat="1">
      <c r="A210" s="40"/>
      <c r="B210" s="41"/>
      <c r="C210" s="42"/>
      <c r="D210" s="227" t="s">
        <v>154</v>
      </c>
      <c r="E210" s="42"/>
      <c r="F210" s="228" t="s">
        <v>389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154</v>
      </c>
      <c r="AU210" s="19" t="s">
        <v>81</v>
      </c>
    </row>
    <row r="211" s="13" customFormat="1">
      <c r="A211" s="13"/>
      <c r="B211" s="232"/>
      <c r="C211" s="233"/>
      <c r="D211" s="234" t="s">
        <v>156</v>
      </c>
      <c r="E211" s="235" t="s">
        <v>19</v>
      </c>
      <c r="F211" s="236" t="s">
        <v>390</v>
      </c>
      <c r="G211" s="233"/>
      <c r="H211" s="237">
        <v>30.760000000000002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156</v>
      </c>
      <c r="AU211" s="243" t="s">
        <v>81</v>
      </c>
      <c r="AV211" s="13" t="s">
        <v>81</v>
      </c>
      <c r="AW211" s="13" t="s">
        <v>32</v>
      </c>
      <c r="AX211" s="13" t="s">
        <v>79</v>
      </c>
      <c r="AY211" s="243" t="s">
        <v>144</v>
      </c>
    </row>
    <row r="212" s="2" customFormat="1" ht="16.5" customHeight="1">
      <c r="A212" s="40"/>
      <c r="B212" s="41"/>
      <c r="C212" s="255" t="s">
        <v>391</v>
      </c>
      <c r="D212" s="255" t="s">
        <v>249</v>
      </c>
      <c r="E212" s="256" t="s">
        <v>392</v>
      </c>
      <c r="F212" s="257" t="s">
        <v>393</v>
      </c>
      <c r="G212" s="258" t="s">
        <v>197</v>
      </c>
      <c r="H212" s="259">
        <v>31.375</v>
      </c>
      <c r="I212" s="260"/>
      <c r="J212" s="261">
        <f>ROUND(I212*H212,2)</f>
        <v>0</v>
      </c>
      <c r="K212" s="257" t="s">
        <v>151</v>
      </c>
      <c r="L212" s="262"/>
      <c r="M212" s="263" t="s">
        <v>19</v>
      </c>
      <c r="N212" s="264" t="s">
        <v>42</v>
      </c>
      <c r="O212" s="86"/>
      <c r="P212" s="223">
        <f>O212*H212</f>
        <v>0</v>
      </c>
      <c r="Q212" s="223">
        <v>0.00022000000000000001</v>
      </c>
      <c r="R212" s="223">
        <f>Q212*H212</f>
        <v>0.0069025000000000006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252</v>
      </c>
      <c r="AT212" s="225" t="s">
        <v>249</v>
      </c>
      <c r="AU212" s="225" t="s">
        <v>81</v>
      </c>
      <c r="AY212" s="19" t="s">
        <v>144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241</v>
      </c>
      <c r="BM212" s="225" t="s">
        <v>394</v>
      </c>
    </row>
    <row r="213" s="13" customFormat="1">
      <c r="A213" s="13"/>
      <c r="B213" s="232"/>
      <c r="C213" s="233"/>
      <c r="D213" s="234" t="s">
        <v>156</v>
      </c>
      <c r="E213" s="233"/>
      <c r="F213" s="236" t="s">
        <v>395</v>
      </c>
      <c r="G213" s="233"/>
      <c r="H213" s="237">
        <v>31.375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156</v>
      </c>
      <c r="AU213" s="243" t="s">
        <v>81</v>
      </c>
      <c r="AV213" s="13" t="s">
        <v>81</v>
      </c>
      <c r="AW213" s="13" t="s">
        <v>4</v>
      </c>
      <c r="AX213" s="13" t="s">
        <v>79</v>
      </c>
      <c r="AY213" s="243" t="s">
        <v>144</v>
      </c>
    </row>
    <row r="214" s="2" customFormat="1" ht="49.05" customHeight="1">
      <c r="A214" s="40"/>
      <c r="B214" s="41"/>
      <c r="C214" s="214" t="s">
        <v>396</v>
      </c>
      <c r="D214" s="214" t="s">
        <v>147</v>
      </c>
      <c r="E214" s="215" t="s">
        <v>397</v>
      </c>
      <c r="F214" s="216" t="s">
        <v>398</v>
      </c>
      <c r="G214" s="217" t="s">
        <v>230</v>
      </c>
      <c r="H214" s="218">
        <v>6.907</v>
      </c>
      <c r="I214" s="219"/>
      <c r="J214" s="220">
        <f>ROUND(I214*H214,2)</f>
        <v>0</v>
      </c>
      <c r="K214" s="216" t="s">
        <v>151</v>
      </c>
      <c r="L214" s="46"/>
      <c r="M214" s="221" t="s">
        <v>19</v>
      </c>
      <c r="N214" s="222" t="s">
        <v>42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241</v>
      </c>
      <c r="AT214" s="225" t="s">
        <v>147</v>
      </c>
      <c r="AU214" s="225" t="s">
        <v>81</v>
      </c>
      <c r="AY214" s="19" t="s">
        <v>144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79</v>
      </c>
      <c r="BK214" s="226">
        <f>ROUND(I214*H214,2)</f>
        <v>0</v>
      </c>
      <c r="BL214" s="19" t="s">
        <v>241</v>
      </c>
      <c r="BM214" s="225" t="s">
        <v>399</v>
      </c>
    </row>
    <row r="215" s="2" customFormat="1">
      <c r="A215" s="40"/>
      <c r="B215" s="41"/>
      <c r="C215" s="42"/>
      <c r="D215" s="227" t="s">
        <v>154</v>
      </c>
      <c r="E215" s="42"/>
      <c r="F215" s="228" t="s">
        <v>400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154</v>
      </c>
      <c r="AU215" s="19" t="s">
        <v>81</v>
      </c>
    </row>
    <row r="216" s="12" customFormat="1" ht="22.8" customHeight="1">
      <c r="A216" s="12"/>
      <c r="B216" s="198"/>
      <c r="C216" s="199"/>
      <c r="D216" s="200" t="s">
        <v>70</v>
      </c>
      <c r="E216" s="212" t="s">
        <v>401</v>
      </c>
      <c r="F216" s="212" t="s">
        <v>402</v>
      </c>
      <c r="G216" s="199"/>
      <c r="H216" s="199"/>
      <c r="I216" s="202"/>
      <c r="J216" s="213">
        <f>BK216</f>
        <v>0</v>
      </c>
      <c r="K216" s="199"/>
      <c r="L216" s="204"/>
      <c r="M216" s="205"/>
      <c r="N216" s="206"/>
      <c r="O216" s="206"/>
      <c r="P216" s="207">
        <f>SUM(P217:P237)</f>
        <v>0</v>
      </c>
      <c r="Q216" s="206"/>
      <c r="R216" s="207">
        <f>SUM(R217:R237)</f>
        <v>0.07464330000000001</v>
      </c>
      <c r="S216" s="206"/>
      <c r="T216" s="208">
        <f>SUM(T217:T237)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9" t="s">
        <v>81</v>
      </c>
      <c r="AT216" s="210" t="s">
        <v>70</v>
      </c>
      <c r="AU216" s="210" t="s">
        <v>79</v>
      </c>
      <c r="AY216" s="209" t="s">
        <v>144</v>
      </c>
      <c r="BK216" s="211">
        <f>SUM(BK217:BK237)</f>
        <v>0</v>
      </c>
    </row>
    <row r="217" s="2" customFormat="1" ht="33" customHeight="1">
      <c r="A217" s="40"/>
      <c r="B217" s="41"/>
      <c r="C217" s="214" t="s">
        <v>403</v>
      </c>
      <c r="D217" s="214" t="s">
        <v>147</v>
      </c>
      <c r="E217" s="215" t="s">
        <v>404</v>
      </c>
      <c r="F217" s="216" t="s">
        <v>405</v>
      </c>
      <c r="G217" s="217" t="s">
        <v>150</v>
      </c>
      <c r="H217" s="218">
        <v>2.5</v>
      </c>
      <c r="I217" s="219"/>
      <c r="J217" s="220">
        <f>ROUND(I217*H217,2)</f>
        <v>0</v>
      </c>
      <c r="K217" s="216" t="s">
        <v>151</v>
      </c>
      <c r="L217" s="46"/>
      <c r="M217" s="221" t="s">
        <v>19</v>
      </c>
      <c r="N217" s="222" t="s">
        <v>42</v>
      </c>
      <c r="O217" s="86"/>
      <c r="P217" s="223">
        <f>O217*H217</f>
        <v>0</v>
      </c>
      <c r="Q217" s="223">
        <v>0.0044999999999999997</v>
      </c>
      <c r="R217" s="223">
        <f>Q217*H217</f>
        <v>0.01125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241</v>
      </c>
      <c r="AT217" s="225" t="s">
        <v>147</v>
      </c>
      <c r="AU217" s="225" t="s">
        <v>81</v>
      </c>
      <c r="AY217" s="19" t="s">
        <v>144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241</v>
      </c>
      <c r="BM217" s="225" t="s">
        <v>406</v>
      </c>
    </row>
    <row r="218" s="2" customFormat="1">
      <c r="A218" s="40"/>
      <c r="B218" s="41"/>
      <c r="C218" s="42"/>
      <c r="D218" s="227" t="s">
        <v>154</v>
      </c>
      <c r="E218" s="42"/>
      <c r="F218" s="228" t="s">
        <v>407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154</v>
      </c>
      <c r="AU218" s="19" t="s">
        <v>81</v>
      </c>
    </row>
    <row r="219" s="2" customFormat="1" ht="37.8" customHeight="1">
      <c r="A219" s="40"/>
      <c r="B219" s="41"/>
      <c r="C219" s="214" t="s">
        <v>408</v>
      </c>
      <c r="D219" s="214" t="s">
        <v>147</v>
      </c>
      <c r="E219" s="215" t="s">
        <v>409</v>
      </c>
      <c r="F219" s="216" t="s">
        <v>410</v>
      </c>
      <c r="G219" s="217" t="s">
        <v>150</v>
      </c>
      <c r="H219" s="218">
        <v>2.5</v>
      </c>
      <c r="I219" s="219"/>
      <c r="J219" s="220">
        <f>ROUND(I219*H219,2)</f>
        <v>0</v>
      </c>
      <c r="K219" s="216" t="s">
        <v>151</v>
      </c>
      <c r="L219" s="46"/>
      <c r="M219" s="221" t="s">
        <v>19</v>
      </c>
      <c r="N219" s="222" t="s">
        <v>42</v>
      </c>
      <c r="O219" s="86"/>
      <c r="P219" s="223">
        <f>O219*H219</f>
        <v>0</v>
      </c>
      <c r="Q219" s="223">
        <v>0.0053</v>
      </c>
      <c r="R219" s="223">
        <f>Q219*H219</f>
        <v>0.01325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241</v>
      </c>
      <c r="AT219" s="225" t="s">
        <v>147</v>
      </c>
      <c r="AU219" s="225" t="s">
        <v>81</v>
      </c>
      <c r="AY219" s="19" t="s">
        <v>144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241</v>
      </c>
      <c r="BM219" s="225" t="s">
        <v>411</v>
      </c>
    </row>
    <row r="220" s="2" customFormat="1">
      <c r="A220" s="40"/>
      <c r="B220" s="41"/>
      <c r="C220" s="42"/>
      <c r="D220" s="227" t="s">
        <v>154</v>
      </c>
      <c r="E220" s="42"/>
      <c r="F220" s="228" t="s">
        <v>412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154</v>
      </c>
      <c r="AU220" s="19" t="s">
        <v>81</v>
      </c>
    </row>
    <row r="221" s="13" customFormat="1">
      <c r="A221" s="13"/>
      <c r="B221" s="232"/>
      <c r="C221" s="233"/>
      <c r="D221" s="234" t="s">
        <v>156</v>
      </c>
      <c r="E221" s="235" t="s">
        <v>19</v>
      </c>
      <c r="F221" s="236" t="s">
        <v>413</v>
      </c>
      <c r="G221" s="233"/>
      <c r="H221" s="237">
        <v>2.5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156</v>
      </c>
      <c r="AU221" s="243" t="s">
        <v>81</v>
      </c>
      <c r="AV221" s="13" t="s">
        <v>81</v>
      </c>
      <c r="AW221" s="13" t="s">
        <v>32</v>
      </c>
      <c r="AX221" s="13" t="s">
        <v>79</v>
      </c>
      <c r="AY221" s="243" t="s">
        <v>144</v>
      </c>
    </row>
    <row r="222" s="2" customFormat="1" ht="24.15" customHeight="1">
      <c r="A222" s="40"/>
      <c r="B222" s="41"/>
      <c r="C222" s="255" t="s">
        <v>414</v>
      </c>
      <c r="D222" s="255" t="s">
        <v>249</v>
      </c>
      <c r="E222" s="256" t="s">
        <v>415</v>
      </c>
      <c r="F222" s="257" t="s">
        <v>416</v>
      </c>
      <c r="G222" s="258" t="s">
        <v>150</v>
      </c>
      <c r="H222" s="259">
        <v>2.75</v>
      </c>
      <c r="I222" s="260"/>
      <c r="J222" s="261">
        <f>ROUND(I222*H222,2)</f>
        <v>0</v>
      </c>
      <c r="K222" s="257" t="s">
        <v>151</v>
      </c>
      <c r="L222" s="262"/>
      <c r="M222" s="263" t="s">
        <v>19</v>
      </c>
      <c r="N222" s="264" t="s">
        <v>42</v>
      </c>
      <c r="O222" s="86"/>
      <c r="P222" s="223">
        <f>O222*H222</f>
        <v>0</v>
      </c>
      <c r="Q222" s="223">
        <v>0.01771</v>
      </c>
      <c r="R222" s="223">
        <f>Q222*H222</f>
        <v>0.048702500000000003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252</v>
      </c>
      <c r="AT222" s="225" t="s">
        <v>249</v>
      </c>
      <c r="AU222" s="225" t="s">
        <v>81</v>
      </c>
      <c r="AY222" s="19" t="s">
        <v>144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241</v>
      </c>
      <c r="BM222" s="225" t="s">
        <v>417</v>
      </c>
    </row>
    <row r="223" s="13" customFormat="1">
      <c r="A223" s="13"/>
      <c r="B223" s="232"/>
      <c r="C223" s="233"/>
      <c r="D223" s="234" t="s">
        <v>156</v>
      </c>
      <c r="E223" s="233"/>
      <c r="F223" s="236" t="s">
        <v>418</v>
      </c>
      <c r="G223" s="233"/>
      <c r="H223" s="237">
        <v>2.75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156</v>
      </c>
      <c r="AU223" s="243" t="s">
        <v>81</v>
      </c>
      <c r="AV223" s="13" t="s">
        <v>81</v>
      </c>
      <c r="AW223" s="13" t="s">
        <v>4</v>
      </c>
      <c r="AX223" s="13" t="s">
        <v>79</v>
      </c>
      <c r="AY223" s="243" t="s">
        <v>144</v>
      </c>
    </row>
    <row r="224" s="2" customFormat="1" ht="37.8" customHeight="1">
      <c r="A224" s="40"/>
      <c r="B224" s="41"/>
      <c r="C224" s="214" t="s">
        <v>419</v>
      </c>
      <c r="D224" s="214" t="s">
        <v>147</v>
      </c>
      <c r="E224" s="215" t="s">
        <v>420</v>
      </c>
      <c r="F224" s="216" t="s">
        <v>421</v>
      </c>
      <c r="G224" s="217" t="s">
        <v>150</v>
      </c>
      <c r="H224" s="218">
        <v>2.5</v>
      </c>
      <c r="I224" s="219"/>
      <c r="J224" s="220">
        <f>ROUND(I224*H224,2)</f>
        <v>0</v>
      </c>
      <c r="K224" s="216" t="s">
        <v>151</v>
      </c>
      <c r="L224" s="46"/>
      <c r="M224" s="221" t="s">
        <v>19</v>
      </c>
      <c r="N224" s="222" t="s">
        <v>42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241</v>
      </c>
      <c r="AT224" s="225" t="s">
        <v>147</v>
      </c>
      <c r="AU224" s="225" t="s">
        <v>81</v>
      </c>
      <c r="AY224" s="19" t="s">
        <v>144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241</v>
      </c>
      <c r="BM224" s="225" t="s">
        <v>422</v>
      </c>
    </row>
    <row r="225" s="2" customFormat="1">
      <c r="A225" s="40"/>
      <c r="B225" s="41"/>
      <c r="C225" s="42"/>
      <c r="D225" s="227" t="s">
        <v>154</v>
      </c>
      <c r="E225" s="42"/>
      <c r="F225" s="228" t="s">
        <v>423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154</v>
      </c>
      <c r="AU225" s="19" t="s">
        <v>81</v>
      </c>
    </row>
    <row r="226" s="2" customFormat="1" ht="37.8" customHeight="1">
      <c r="A226" s="40"/>
      <c r="B226" s="41"/>
      <c r="C226" s="214" t="s">
        <v>424</v>
      </c>
      <c r="D226" s="214" t="s">
        <v>147</v>
      </c>
      <c r="E226" s="215" t="s">
        <v>425</v>
      </c>
      <c r="F226" s="216" t="s">
        <v>426</v>
      </c>
      <c r="G226" s="217" t="s">
        <v>150</v>
      </c>
      <c r="H226" s="218">
        <v>2.5</v>
      </c>
      <c r="I226" s="219"/>
      <c r="J226" s="220">
        <f>ROUND(I226*H226,2)</f>
        <v>0</v>
      </c>
      <c r="K226" s="216" t="s">
        <v>151</v>
      </c>
      <c r="L226" s="46"/>
      <c r="M226" s="221" t="s">
        <v>19</v>
      </c>
      <c r="N226" s="222" t="s">
        <v>42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241</v>
      </c>
      <c r="AT226" s="225" t="s">
        <v>147</v>
      </c>
      <c r="AU226" s="225" t="s">
        <v>81</v>
      </c>
      <c r="AY226" s="19" t="s">
        <v>144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241</v>
      </c>
      <c r="BM226" s="225" t="s">
        <v>427</v>
      </c>
    </row>
    <row r="227" s="2" customFormat="1">
      <c r="A227" s="40"/>
      <c r="B227" s="41"/>
      <c r="C227" s="42"/>
      <c r="D227" s="227" t="s">
        <v>154</v>
      </c>
      <c r="E227" s="42"/>
      <c r="F227" s="228" t="s">
        <v>428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154</v>
      </c>
      <c r="AU227" s="19" t="s">
        <v>81</v>
      </c>
    </row>
    <row r="228" s="2" customFormat="1" ht="33" customHeight="1">
      <c r="A228" s="40"/>
      <c r="B228" s="41"/>
      <c r="C228" s="214" t="s">
        <v>429</v>
      </c>
      <c r="D228" s="214" t="s">
        <v>147</v>
      </c>
      <c r="E228" s="215" t="s">
        <v>430</v>
      </c>
      <c r="F228" s="216" t="s">
        <v>431</v>
      </c>
      <c r="G228" s="217" t="s">
        <v>197</v>
      </c>
      <c r="H228" s="218">
        <v>4.2999999999999998</v>
      </c>
      <c r="I228" s="219"/>
      <c r="J228" s="220">
        <f>ROUND(I228*H228,2)</f>
        <v>0</v>
      </c>
      <c r="K228" s="216" t="s">
        <v>151</v>
      </c>
      <c r="L228" s="46"/>
      <c r="M228" s="221" t="s">
        <v>19</v>
      </c>
      <c r="N228" s="222" t="s">
        <v>42</v>
      </c>
      <c r="O228" s="86"/>
      <c r="P228" s="223">
        <f>O228*H228</f>
        <v>0</v>
      </c>
      <c r="Q228" s="223">
        <v>0.00018000000000000001</v>
      </c>
      <c r="R228" s="223">
        <f>Q228*H228</f>
        <v>0.00077400000000000006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241</v>
      </c>
      <c r="AT228" s="225" t="s">
        <v>147</v>
      </c>
      <c r="AU228" s="225" t="s">
        <v>81</v>
      </c>
      <c r="AY228" s="19" t="s">
        <v>144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241</v>
      </c>
      <c r="BM228" s="225" t="s">
        <v>432</v>
      </c>
    </row>
    <row r="229" s="2" customFormat="1">
      <c r="A229" s="40"/>
      <c r="B229" s="41"/>
      <c r="C229" s="42"/>
      <c r="D229" s="227" t="s">
        <v>154</v>
      </c>
      <c r="E229" s="42"/>
      <c r="F229" s="228" t="s">
        <v>433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154</v>
      </c>
      <c r="AU229" s="19" t="s">
        <v>81</v>
      </c>
    </row>
    <row r="230" s="15" customFormat="1">
      <c r="A230" s="15"/>
      <c r="B230" s="265"/>
      <c r="C230" s="266"/>
      <c r="D230" s="234" t="s">
        <v>156</v>
      </c>
      <c r="E230" s="267" t="s">
        <v>19</v>
      </c>
      <c r="F230" s="268" t="s">
        <v>434</v>
      </c>
      <c r="G230" s="266"/>
      <c r="H230" s="267" t="s">
        <v>19</v>
      </c>
      <c r="I230" s="269"/>
      <c r="J230" s="266"/>
      <c r="K230" s="266"/>
      <c r="L230" s="270"/>
      <c r="M230" s="271"/>
      <c r="N230" s="272"/>
      <c r="O230" s="272"/>
      <c r="P230" s="272"/>
      <c r="Q230" s="272"/>
      <c r="R230" s="272"/>
      <c r="S230" s="272"/>
      <c r="T230" s="27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4" t="s">
        <v>156</v>
      </c>
      <c r="AU230" s="274" t="s">
        <v>81</v>
      </c>
      <c r="AV230" s="15" t="s">
        <v>79</v>
      </c>
      <c r="AW230" s="15" t="s">
        <v>32</v>
      </c>
      <c r="AX230" s="15" t="s">
        <v>71</v>
      </c>
      <c r="AY230" s="274" t="s">
        <v>144</v>
      </c>
    </row>
    <row r="231" s="13" customFormat="1">
      <c r="A231" s="13"/>
      <c r="B231" s="232"/>
      <c r="C231" s="233"/>
      <c r="D231" s="234" t="s">
        <v>156</v>
      </c>
      <c r="E231" s="235" t="s">
        <v>19</v>
      </c>
      <c r="F231" s="236" t="s">
        <v>435</v>
      </c>
      <c r="G231" s="233"/>
      <c r="H231" s="237">
        <v>4.2999999999999998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156</v>
      </c>
      <c r="AU231" s="243" t="s">
        <v>81</v>
      </c>
      <c r="AV231" s="13" t="s">
        <v>81</v>
      </c>
      <c r="AW231" s="13" t="s">
        <v>32</v>
      </c>
      <c r="AX231" s="13" t="s">
        <v>79</v>
      </c>
      <c r="AY231" s="243" t="s">
        <v>144</v>
      </c>
    </row>
    <row r="232" s="2" customFormat="1" ht="16.5" customHeight="1">
      <c r="A232" s="40"/>
      <c r="B232" s="41"/>
      <c r="C232" s="255" t="s">
        <v>436</v>
      </c>
      <c r="D232" s="255" t="s">
        <v>249</v>
      </c>
      <c r="E232" s="256" t="s">
        <v>437</v>
      </c>
      <c r="F232" s="257" t="s">
        <v>438</v>
      </c>
      <c r="G232" s="258" t="s">
        <v>197</v>
      </c>
      <c r="H232" s="259">
        <v>4.5149999999999997</v>
      </c>
      <c r="I232" s="260"/>
      <c r="J232" s="261">
        <f>ROUND(I232*H232,2)</f>
        <v>0</v>
      </c>
      <c r="K232" s="257" t="s">
        <v>151</v>
      </c>
      <c r="L232" s="262"/>
      <c r="M232" s="263" t="s">
        <v>19</v>
      </c>
      <c r="N232" s="264" t="s">
        <v>42</v>
      </c>
      <c r="O232" s="86"/>
      <c r="P232" s="223">
        <f>O232*H232</f>
        <v>0</v>
      </c>
      <c r="Q232" s="223">
        <v>0.00012</v>
      </c>
      <c r="R232" s="223">
        <f>Q232*H232</f>
        <v>0.00054179999999999994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252</v>
      </c>
      <c r="AT232" s="225" t="s">
        <v>249</v>
      </c>
      <c r="AU232" s="225" t="s">
        <v>81</v>
      </c>
      <c r="AY232" s="19" t="s">
        <v>144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79</v>
      </c>
      <c r="BK232" s="226">
        <f>ROUND(I232*H232,2)</f>
        <v>0</v>
      </c>
      <c r="BL232" s="19" t="s">
        <v>241</v>
      </c>
      <c r="BM232" s="225" t="s">
        <v>439</v>
      </c>
    </row>
    <row r="233" s="13" customFormat="1">
      <c r="A233" s="13"/>
      <c r="B233" s="232"/>
      <c r="C233" s="233"/>
      <c r="D233" s="234" t="s">
        <v>156</v>
      </c>
      <c r="E233" s="233"/>
      <c r="F233" s="236" t="s">
        <v>440</v>
      </c>
      <c r="G233" s="233"/>
      <c r="H233" s="237">
        <v>4.5149999999999997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156</v>
      </c>
      <c r="AU233" s="243" t="s">
        <v>81</v>
      </c>
      <c r="AV233" s="13" t="s">
        <v>81</v>
      </c>
      <c r="AW233" s="13" t="s">
        <v>4</v>
      </c>
      <c r="AX233" s="13" t="s">
        <v>79</v>
      </c>
      <c r="AY233" s="243" t="s">
        <v>144</v>
      </c>
    </row>
    <row r="234" s="2" customFormat="1" ht="24.15" customHeight="1">
      <c r="A234" s="40"/>
      <c r="B234" s="41"/>
      <c r="C234" s="214" t="s">
        <v>441</v>
      </c>
      <c r="D234" s="214" t="s">
        <v>147</v>
      </c>
      <c r="E234" s="215" t="s">
        <v>442</v>
      </c>
      <c r="F234" s="216" t="s">
        <v>443</v>
      </c>
      <c r="G234" s="217" t="s">
        <v>150</v>
      </c>
      <c r="H234" s="218">
        <v>2.5</v>
      </c>
      <c r="I234" s="219"/>
      <c r="J234" s="220">
        <f>ROUND(I234*H234,2)</f>
        <v>0</v>
      </c>
      <c r="K234" s="216" t="s">
        <v>151</v>
      </c>
      <c r="L234" s="46"/>
      <c r="M234" s="221" t="s">
        <v>19</v>
      </c>
      <c r="N234" s="222" t="s">
        <v>42</v>
      </c>
      <c r="O234" s="86"/>
      <c r="P234" s="223">
        <f>O234*H234</f>
        <v>0</v>
      </c>
      <c r="Q234" s="223">
        <v>5.0000000000000002E-05</v>
      </c>
      <c r="R234" s="223">
        <f>Q234*H234</f>
        <v>0.000125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241</v>
      </c>
      <c r="AT234" s="225" t="s">
        <v>147</v>
      </c>
      <c r="AU234" s="225" t="s">
        <v>81</v>
      </c>
      <c r="AY234" s="19" t="s">
        <v>144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79</v>
      </c>
      <c r="BK234" s="226">
        <f>ROUND(I234*H234,2)</f>
        <v>0</v>
      </c>
      <c r="BL234" s="19" t="s">
        <v>241</v>
      </c>
      <c r="BM234" s="225" t="s">
        <v>444</v>
      </c>
    </row>
    <row r="235" s="2" customFormat="1">
      <c r="A235" s="40"/>
      <c r="B235" s="41"/>
      <c r="C235" s="42"/>
      <c r="D235" s="227" t="s">
        <v>154</v>
      </c>
      <c r="E235" s="42"/>
      <c r="F235" s="228" t="s">
        <v>445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154</v>
      </c>
      <c r="AU235" s="19" t="s">
        <v>81</v>
      </c>
    </row>
    <row r="236" s="2" customFormat="1" ht="49.05" customHeight="1">
      <c r="A236" s="40"/>
      <c r="B236" s="41"/>
      <c r="C236" s="214" t="s">
        <v>446</v>
      </c>
      <c r="D236" s="214" t="s">
        <v>147</v>
      </c>
      <c r="E236" s="215" t="s">
        <v>447</v>
      </c>
      <c r="F236" s="216" t="s">
        <v>448</v>
      </c>
      <c r="G236" s="217" t="s">
        <v>230</v>
      </c>
      <c r="H236" s="218">
        <v>0.074999999999999997</v>
      </c>
      <c r="I236" s="219"/>
      <c r="J236" s="220">
        <f>ROUND(I236*H236,2)</f>
        <v>0</v>
      </c>
      <c r="K236" s="216" t="s">
        <v>151</v>
      </c>
      <c r="L236" s="46"/>
      <c r="M236" s="221" t="s">
        <v>19</v>
      </c>
      <c r="N236" s="222" t="s">
        <v>42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241</v>
      </c>
      <c r="AT236" s="225" t="s">
        <v>147</v>
      </c>
      <c r="AU236" s="225" t="s">
        <v>81</v>
      </c>
      <c r="AY236" s="19" t="s">
        <v>144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79</v>
      </c>
      <c r="BK236" s="226">
        <f>ROUND(I236*H236,2)</f>
        <v>0</v>
      </c>
      <c r="BL236" s="19" t="s">
        <v>241</v>
      </c>
      <c r="BM236" s="225" t="s">
        <v>449</v>
      </c>
    </row>
    <row r="237" s="2" customFormat="1">
      <c r="A237" s="40"/>
      <c r="B237" s="41"/>
      <c r="C237" s="42"/>
      <c r="D237" s="227" t="s">
        <v>154</v>
      </c>
      <c r="E237" s="42"/>
      <c r="F237" s="228" t="s">
        <v>450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154</v>
      </c>
      <c r="AU237" s="19" t="s">
        <v>81</v>
      </c>
    </row>
    <row r="238" s="12" customFormat="1" ht="22.8" customHeight="1">
      <c r="A238" s="12"/>
      <c r="B238" s="198"/>
      <c r="C238" s="199"/>
      <c r="D238" s="200" t="s">
        <v>70</v>
      </c>
      <c r="E238" s="212" t="s">
        <v>451</v>
      </c>
      <c r="F238" s="212" t="s">
        <v>452</v>
      </c>
      <c r="G238" s="199"/>
      <c r="H238" s="199"/>
      <c r="I238" s="202"/>
      <c r="J238" s="213">
        <f>BK238</f>
        <v>0</v>
      </c>
      <c r="K238" s="199"/>
      <c r="L238" s="204"/>
      <c r="M238" s="205"/>
      <c r="N238" s="206"/>
      <c r="O238" s="206"/>
      <c r="P238" s="207">
        <f>SUM(P239:P261)</f>
        <v>0</v>
      </c>
      <c r="Q238" s="206"/>
      <c r="R238" s="207">
        <f>SUM(R239:R261)</f>
        <v>0.0042315000000000009</v>
      </c>
      <c r="S238" s="206"/>
      <c r="T238" s="208">
        <f>SUM(T239:T261)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9" t="s">
        <v>81</v>
      </c>
      <c r="AT238" s="210" t="s">
        <v>70</v>
      </c>
      <c r="AU238" s="210" t="s">
        <v>79</v>
      </c>
      <c r="AY238" s="209" t="s">
        <v>144</v>
      </c>
      <c r="BK238" s="211">
        <f>SUM(BK239:BK261)</f>
        <v>0</v>
      </c>
    </row>
    <row r="239" s="2" customFormat="1" ht="37.8" customHeight="1">
      <c r="A239" s="40"/>
      <c r="B239" s="41"/>
      <c r="C239" s="214" t="s">
        <v>453</v>
      </c>
      <c r="D239" s="214" t="s">
        <v>147</v>
      </c>
      <c r="E239" s="215" t="s">
        <v>454</v>
      </c>
      <c r="F239" s="216" t="s">
        <v>455</v>
      </c>
      <c r="G239" s="217" t="s">
        <v>150</v>
      </c>
      <c r="H239" s="218">
        <v>4</v>
      </c>
      <c r="I239" s="219"/>
      <c r="J239" s="220">
        <f>ROUND(I239*H239,2)</f>
        <v>0</v>
      </c>
      <c r="K239" s="216" t="s">
        <v>151</v>
      </c>
      <c r="L239" s="46"/>
      <c r="M239" s="221" t="s">
        <v>19</v>
      </c>
      <c r="N239" s="222" t="s">
        <v>42</v>
      </c>
      <c r="O239" s="86"/>
      <c r="P239" s="223">
        <f>O239*H239</f>
        <v>0</v>
      </c>
      <c r="Q239" s="223">
        <v>2.0000000000000002E-05</v>
      </c>
      <c r="R239" s="223">
        <f>Q239*H239</f>
        <v>8.0000000000000007E-05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241</v>
      </c>
      <c r="AT239" s="225" t="s">
        <v>147</v>
      </c>
      <c r="AU239" s="225" t="s">
        <v>81</v>
      </c>
      <c r="AY239" s="19" t="s">
        <v>144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79</v>
      </c>
      <c r="BK239" s="226">
        <f>ROUND(I239*H239,2)</f>
        <v>0</v>
      </c>
      <c r="BL239" s="19" t="s">
        <v>241</v>
      </c>
      <c r="BM239" s="225" t="s">
        <v>456</v>
      </c>
    </row>
    <row r="240" s="2" customFormat="1">
      <c r="A240" s="40"/>
      <c r="B240" s="41"/>
      <c r="C240" s="42"/>
      <c r="D240" s="227" t="s">
        <v>154</v>
      </c>
      <c r="E240" s="42"/>
      <c r="F240" s="228" t="s">
        <v>457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154</v>
      </c>
      <c r="AU240" s="19" t="s">
        <v>81</v>
      </c>
    </row>
    <row r="241" s="2" customFormat="1" ht="24.15" customHeight="1">
      <c r="A241" s="40"/>
      <c r="B241" s="41"/>
      <c r="C241" s="214" t="s">
        <v>458</v>
      </c>
      <c r="D241" s="214" t="s">
        <v>147</v>
      </c>
      <c r="E241" s="215" t="s">
        <v>459</v>
      </c>
      <c r="F241" s="216" t="s">
        <v>460</v>
      </c>
      <c r="G241" s="217" t="s">
        <v>150</v>
      </c>
      <c r="H241" s="218">
        <v>4</v>
      </c>
      <c r="I241" s="219"/>
      <c r="J241" s="220">
        <f>ROUND(I241*H241,2)</f>
        <v>0</v>
      </c>
      <c r="K241" s="216" t="s">
        <v>151</v>
      </c>
      <c r="L241" s="46"/>
      <c r="M241" s="221" t="s">
        <v>19</v>
      </c>
      <c r="N241" s="222" t="s">
        <v>42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241</v>
      </c>
      <c r="AT241" s="225" t="s">
        <v>147</v>
      </c>
      <c r="AU241" s="225" t="s">
        <v>81</v>
      </c>
      <c r="AY241" s="19" t="s">
        <v>144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79</v>
      </c>
      <c r="BK241" s="226">
        <f>ROUND(I241*H241,2)</f>
        <v>0</v>
      </c>
      <c r="BL241" s="19" t="s">
        <v>241</v>
      </c>
      <c r="BM241" s="225" t="s">
        <v>461</v>
      </c>
    </row>
    <row r="242" s="2" customFormat="1">
      <c r="A242" s="40"/>
      <c r="B242" s="41"/>
      <c r="C242" s="42"/>
      <c r="D242" s="227" t="s">
        <v>154</v>
      </c>
      <c r="E242" s="42"/>
      <c r="F242" s="228" t="s">
        <v>462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154</v>
      </c>
      <c r="AU242" s="19" t="s">
        <v>81</v>
      </c>
    </row>
    <row r="243" s="2" customFormat="1" ht="24.15" customHeight="1">
      <c r="A243" s="40"/>
      <c r="B243" s="41"/>
      <c r="C243" s="214" t="s">
        <v>463</v>
      </c>
      <c r="D243" s="214" t="s">
        <v>147</v>
      </c>
      <c r="E243" s="215" t="s">
        <v>464</v>
      </c>
      <c r="F243" s="216" t="s">
        <v>465</v>
      </c>
      <c r="G243" s="217" t="s">
        <v>150</v>
      </c>
      <c r="H243" s="218">
        <v>4</v>
      </c>
      <c r="I243" s="219"/>
      <c r="J243" s="220">
        <f>ROUND(I243*H243,2)</f>
        <v>0</v>
      </c>
      <c r="K243" s="216" t="s">
        <v>151</v>
      </c>
      <c r="L243" s="46"/>
      <c r="M243" s="221" t="s">
        <v>19</v>
      </c>
      <c r="N243" s="222" t="s">
        <v>42</v>
      </c>
      <c r="O243" s="86"/>
      <c r="P243" s="223">
        <f>O243*H243</f>
        <v>0</v>
      </c>
      <c r="Q243" s="223">
        <v>0.00012999999999999999</v>
      </c>
      <c r="R243" s="223">
        <f>Q243*H243</f>
        <v>0.00051999999999999995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241</v>
      </c>
      <c r="AT243" s="225" t="s">
        <v>147</v>
      </c>
      <c r="AU243" s="225" t="s">
        <v>81</v>
      </c>
      <c r="AY243" s="19" t="s">
        <v>144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79</v>
      </c>
      <c r="BK243" s="226">
        <f>ROUND(I243*H243,2)</f>
        <v>0</v>
      </c>
      <c r="BL243" s="19" t="s">
        <v>241</v>
      </c>
      <c r="BM243" s="225" t="s">
        <v>466</v>
      </c>
    </row>
    <row r="244" s="2" customFormat="1">
      <c r="A244" s="40"/>
      <c r="B244" s="41"/>
      <c r="C244" s="42"/>
      <c r="D244" s="227" t="s">
        <v>154</v>
      </c>
      <c r="E244" s="42"/>
      <c r="F244" s="228" t="s">
        <v>467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154</v>
      </c>
      <c r="AU244" s="19" t="s">
        <v>81</v>
      </c>
    </row>
    <row r="245" s="2" customFormat="1" ht="24.15" customHeight="1">
      <c r="A245" s="40"/>
      <c r="B245" s="41"/>
      <c r="C245" s="214" t="s">
        <v>468</v>
      </c>
      <c r="D245" s="214" t="s">
        <v>147</v>
      </c>
      <c r="E245" s="215" t="s">
        <v>469</v>
      </c>
      <c r="F245" s="216" t="s">
        <v>470</v>
      </c>
      <c r="G245" s="217" t="s">
        <v>150</v>
      </c>
      <c r="H245" s="218">
        <v>4</v>
      </c>
      <c r="I245" s="219"/>
      <c r="J245" s="220">
        <f>ROUND(I245*H245,2)</f>
        <v>0</v>
      </c>
      <c r="K245" s="216" t="s">
        <v>151</v>
      </c>
      <c r="L245" s="46"/>
      <c r="M245" s="221" t="s">
        <v>19</v>
      </c>
      <c r="N245" s="222" t="s">
        <v>42</v>
      </c>
      <c r="O245" s="86"/>
      <c r="P245" s="223">
        <f>O245*H245</f>
        <v>0</v>
      </c>
      <c r="Q245" s="223">
        <v>0.00012</v>
      </c>
      <c r="R245" s="223">
        <f>Q245*H245</f>
        <v>0.00048000000000000001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241</v>
      </c>
      <c r="AT245" s="225" t="s">
        <v>147</v>
      </c>
      <c r="AU245" s="225" t="s">
        <v>81</v>
      </c>
      <c r="AY245" s="19" t="s">
        <v>144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241</v>
      </c>
      <c r="BM245" s="225" t="s">
        <v>471</v>
      </c>
    </row>
    <row r="246" s="2" customFormat="1">
      <c r="A246" s="40"/>
      <c r="B246" s="41"/>
      <c r="C246" s="42"/>
      <c r="D246" s="227" t="s">
        <v>154</v>
      </c>
      <c r="E246" s="42"/>
      <c r="F246" s="228" t="s">
        <v>472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154</v>
      </c>
      <c r="AU246" s="19" t="s">
        <v>81</v>
      </c>
    </row>
    <row r="247" s="13" customFormat="1">
      <c r="A247" s="13"/>
      <c r="B247" s="232"/>
      <c r="C247" s="233"/>
      <c r="D247" s="234" t="s">
        <v>156</v>
      </c>
      <c r="E247" s="235" t="s">
        <v>19</v>
      </c>
      <c r="F247" s="236" t="s">
        <v>473</v>
      </c>
      <c r="G247" s="233"/>
      <c r="H247" s="237">
        <v>4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156</v>
      </c>
      <c r="AU247" s="243" t="s">
        <v>81</v>
      </c>
      <c r="AV247" s="13" t="s">
        <v>81</v>
      </c>
      <c r="AW247" s="13" t="s">
        <v>32</v>
      </c>
      <c r="AX247" s="13" t="s">
        <v>79</v>
      </c>
      <c r="AY247" s="243" t="s">
        <v>144</v>
      </c>
    </row>
    <row r="248" s="2" customFormat="1" ht="44.25" customHeight="1">
      <c r="A248" s="40"/>
      <c r="B248" s="41"/>
      <c r="C248" s="214" t="s">
        <v>474</v>
      </c>
      <c r="D248" s="214" t="s">
        <v>147</v>
      </c>
      <c r="E248" s="215" t="s">
        <v>475</v>
      </c>
      <c r="F248" s="216" t="s">
        <v>476</v>
      </c>
      <c r="G248" s="217" t="s">
        <v>150</v>
      </c>
      <c r="H248" s="218">
        <v>4</v>
      </c>
      <c r="I248" s="219"/>
      <c r="J248" s="220">
        <f>ROUND(I248*H248,2)</f>
        <v>0</v>
      </c>
      <c r="K248" s="216" t="s">
        <v>151</v>
      </c>
      <c r="L248" s="46"/>
      <c r="M248" s="221" t="s">
        <v>19</v>
      </c>
      <c r="N248" s="222" t="s">
        <v>42</v>
      </c>
      <c r="O248" s="86"/>
      <c r="P248" s="223">
        <f>O248*H248</f>
        <v>0</v>
      </c>
      <c r="Q248" s="223">
        <v>3.0000000000000001E-05</v>
      </c>
      <c r="R248" s="223">
        <f>Q248*H248</f>
        <v>0.00012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241</v>
      </c>
      <c r="AT248" s="225" t="s">
        <v>147</v>
      </c>
      <c r="AU248" s="225" t="s">
        <v>81</v>
      </c>
      <c r="AY248" s="19" t="s">
        <v>144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79</v>
      </c>
      <c r="BK248" s="226">
        <f>ROUND(I248*H248,2)</f>
        <v>0</v>
      </c>
      <c r="BL248" s="19" t="s">
        <v>241</v>
      </c>
      <c r="BM248" s="225" t="s">
        <v>477</v>
      </c>
    </row>
    <row r="249" s="2" customFormat="1">
      <c r="A249" s="40"/>
      <c r="B249" s="41"/>
      <c r="C249" s="42"/>
      <c r="D249" s="227" t="s">
        <v>154</v>
      </c>
      <c r="E249" s="42"/>
      <c r="F249" s="228" t="s">
        <v>478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154</v>
      </c>
      <c r="AU249" s="19" t="s">
        <v>81</v>
      </c>
    </row>
    <row r="250" s="2" customFormat="1" ht="37.8" customHeight="1">
      <c r="A250" s="40"/>
      <c r="B250" s="41"/>
      <c r="C250" s="214" t="s">
        <v>479</v>
      </c>
      <c r="D250" s="214" t="s">
        <v>147</v>
      </c>
      <c r="E250" s="215" t="s">
        <v>480</v>
      </c>
      <c r="F250" s="216" t="s">
        <v>481</v>
      </c>
      <c r="G250" s="217" t="s">
        <v>150</v>
      </c>
      <c r="H250" s="218">
        <v>6.2249999999999996</v>
      </c>
      <c r="I250" s="219"/>
      <c r="J250" s="220">
        <f>ROUND(I250*H250,2)</f>
        <v>0</v>
      </c>
      <c r="K250" s="216" t="s">
        <v>151</v>
      </c>
      <c r="L250" s="46"/>
      <c r="M250" s="221" t="s">
        <v>19</v>
      </c>
      <c r="N250" s="222" t="s">
        <v>42</v>
      </c>
      <c r="O250" s="86"/>
      <c r="P250" s="223">
        <f>O250*H250</f>
        <v>0</v>
      </c>
      <c r="Q250" s="223">
        <v>8.0000000000000007E-05</v>
      </c>
      <c r="R250" s="223">
        <f>Q250*H250</f>
        <v>0.00049799999999999996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241</v>
      </c>
      <c r="AT250" s="225" t="s">
        <v>147</v>
      </c>
      <c r="AU250" s="225" t="s">
        <v>81</v>
      </c>
      <c r="AY250" s="19" t="s">
        <v>144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241</v>
      </c>
      <c r="BM250" s="225" t="s">
        <v>482</v>
      </c>
    </row>
    <row r="251" s="2" customFormat="1">
      <c r="A251" s="40"/>
      <c r="B251" s="41"/>
      <c r="C251" s="42"/>
      <c r="D251" s="227" t="s">
        <v>154</v>
      </c>
      <c r="E251" s="42"/>
      <c r="F251" s="228" t="s">
        <v>483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154</v>
      </c>
      <c r="AU251" s="19" t="s">
        <v>81</v>
      </c>
    </row>
    <row r="252" s="2" customFormat="1" ht="24.15" customHeight="1">
      <c r="A252" s="40"/>
      <c r="B252" s="41"/>
      <c r="C252" s="214" t="s">
        <v>484</v>
      </c>
      <c r="D252" s="214" t="s">
        <v>147</v>
      </c>
      <c r="E252" s="215" t="s">
        <v>485</v>
      </c>
      <c r="F252" s="216" t="s">
        <v>486</v>
      </c>
      <c r="G252" s="217" t="s">
        <v>150</v>
      </c>
      <c r="H252" s="218">
        <v>6.2249999999999996</v>
      </c>
      <c r="I252" s="219"/>
      <c r="J252" s="220">
        <f>ROUND(I252*H252,2)</f>
        <v>0</v>
      </c>
      <c r="K252" s="216" t="s">
        <v>151</v>
      </c>
      <c r="L252" s="46"/>
      <c r="M252" s="221" t="s">
        <v>19</v>
      </c>
      <c r="N252" s="222" t="s">
        <v>42</v>
      </c>
      <c r="O252" s="86"/>
      <c r="P252" s="223">
        <f>O252*H252</f>
        <v>0</v>
      </c>
      <c r="Q252" s="223">
        <v>0.00012</v>
      </c>
      <c r="R252" s="223">
        <f>Q252*H252</f>
        <v>0.00074699999999999994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241</v>
      </c>
      <c r="AT252" s="225" t="s">
        <v>147</v>
      </c>
      <c r="AU252" s="225" t="s">
        <v>81</v>
      </c>
      <c r="AY252" s="19" t="s">
        <v>144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79</v>
      </c>
      <c r="BK252" s="226">
        <f>ROUND(I252*H252,2)</f>
        <v>0</v>
      </c>
      <c r="BL252" s="19" t="s">
        <v>241</v>
      </c>
      <c r="BM252" s="225" t="s">
        <v>487</v>
      </c>
    </row>
    <row r="253" s="2" customFormat="1">
      <c r="A253" s="40"/>
      <c r="B253" s="41"/>
      <c r="C253" s="42"/>
      <c r="D253" s="227" t="s">
        <v>154</v>
      </c>
      <c r="E253" s="42"/>
      <c r="F253" s="228" t="s">
        <v>488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154</v>
      </c>
      <c r="AU253" s="19" t="s">
        <v>81</v>
      </c>
    </row>
    <row r="254" s="2" customFormat="1" ht="24.15" customHeight="1">
      <c r="A254" s="40"/>
      <c r="B254" s="41"/>
      <c r="C254" s="214" t="s">
        <v>489</v>
      </c>
      <c r="D254" s="214" t="s">
        <v>147</v>
      </c>
      <c r="E254" s="215" t="s">
        <v>490</v>
      </c>
      <c r="F254" s="216" t="s">
        <v>491</v>
      </c>
      <c r="G254" s="217" t="s">
        <v>150</v>
      </c>
      <c r="H254" s="218">
        <v>6.2249999999999996</v>
      </c>
      <c r="I254" s="219"/>
      <c r="J254" s="220">
        <f>ROUND(I254*H254,2)</f>
        <v>0</v>
      </c>
      <c r="K254" s="216" t="s">
        <v>151</v>
      </c>
      <c r="L254" s="46"/>
      <c r="M254" s="221" t="s">
        <v>19</v>
      </c>
      <c r="N254" s="222" t="s">
        <v>42</v>
      </c>
      <c r="O254" s="86"/>
      <c r="P254" s="223">
        <f>O254*H254</f>
        <v>0</v>
      </c>
      <c r="Q254" s="223">
        <v>0.00012</v>
      </c>
      <c r="R254" s="223">
        <f>Q254*H254</f>
        <v>0.00074699999999999994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241</v>
      </c>
      <c r="AT254" s="225" t="s">
        <v>147</v>
      </c>
      <c r="AU254" s="225" t="s">
        <v>81</v>
      </c>
      <c r="AY254" s="19" t="s">
        <v>144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79</v>
      </c>
      <c r="BK254" s="226">
        <f>ROUND(I254*H254,2)</f>
        <v>0</v>
      </c>
      <c r="BL254" s="19" t="s">
        <v>241</v>
      </c>
      <c r="BM254" s="225" t="s">
        <v>492</v>
      </c>
    </row>
    <row r="255" s="2" customFormat="1">
      <c r="A255" s="40"/>
      <c r="B255" s="41"/>
      <c r="C255" s="42"/>
      <c r="D255" s="227" t="s">
        <v>154</v>
      </c>
      <c r="E255" s="42"/>
      <c r="F255" s="228" t="s">
        <v>493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154</v>
      </c>
      <c r="AU255" s="19" t="s">
        <v>81</v>
      </c>
    </row>
    <row r="256" s="13" customFormat="1">
      <c r="A256" s="13"/>
      <c r="B256" s="232"/>
      <c r="C256" s="233"/>
      <c r="D256" s="234" t="s">
        <v>156</v>
      </c>
      <c r="E256" s="235" t="s">
        <v>19</v>
      </c>
      <c r="F256" s="236" t="s">
        <v>494</v>
      </c>
      <c r="G256" s="233"/>
      <c r="H256" s="237">
        <v>1.5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156</v>
      </c>
      <c r="AU256" s="243" t="s">
        <v>81</v>
      </c>
      <c r="AV256" s="13" t="s">
        <v>81</v>
      </c>
      <c r="AW256" s="13" t="s">
        <v>32</v>
      </c>
      <c r="AX256" s="13" t="s">
        <v>71</v>
      </c>
      <c r="AY256" s="243" t="s">
        <v>144</v>
      </c>
    </row>
    <row r="257" s="13" customFormat="1">
      <c r="A257" s="13"/>
      <c r="B257" s="232"/>
      <c r="C257" s="233"/>
      <c r="D257" s="234" t="s">
        <v>156</v>
      </c>
      <c r="E257" s="235" t="s">
        <v>19</v>
      </c>
      <c r="F257" s="236" t="s">
        <v>303</v>
      </c>
      <c r="G257" s="233"/>
      <c r="H257" s="237">
        <v>4.7249999999999996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156</v>
      </c>
      <c r="AU257" s="243" t="s">
        <v>81</v>
      </c>
      <c r="AV257" s="13" t="s">
        <v>81</v>
      </c>
      <c r="AW257" s="13" t="s">
        <v>32</v>
      </c>
      <c r="AX257" s="13" t="s">
        <v>71</v>
      </c>
      <c r="AY257" s="243" t="s">
        <v>144</v>
      </c>
    </row>
    <row r="258" s="14" customFormat="1">
      <c r="A258" s="14"/>
      <c r="B258" s="244"/>
      <c r="C258" s="245"/>
      <c r="D258" s="234" t="s">
        <v>156</v>
      </c>
      <c r="E258" s="246" t="s">
        <v>19</v>
      </c>
      <c r="F258" s="247" t="s">
        <v>159</v>
      </c>
      <c r="G258" s="245"/>
      <c r="H258" s="248">
        <v>6.2249999999999996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156</v>
      </c>
      <c r="AU258" s="254" t="s">
        <v>81</v>
      </c>
      <c r="AV258" s="14" t="s">
        <v>152</v>
      </c>
      <c r="AW258" s="14" t="s">
        <v>32</v>
      </c>
      <c r="AX258" s="14" t="s">
        <v>79</v>
      </c>
      <c r="AY258" s="254" t="s">
        <v>144</v>
      </c>
    </row>
    <row r="259" s="2" customFormat="1" ht="24.15" customHeight="1">
      <c r="A259" s="40"/>
      <c r="B259" s="41"/>
      <c r="C259" s="214" t="s">
        <v>495</v>
      </c>
      <c r="D259" s="214" t="s">
        <v>147</v>
      </c>
      <c r="E259" s="215" t="s">
        <v>496</v>
      </c>
      <c r="F259" s="216" t="s">
        <v>497</v>
      </c>
      <c r="G259" s="217" t="s">
        <v>150</v>
      </c>
      <c r="H259" s="218">
        <v>4.7249999999999996</v>
      </c>
      <c r="I259" s="219"/>
      <c r="J259" s="220">
        <f>ROUND(I259*H259,2)</f>
        <v>0</v>
      </c>
      <c r="K259" s="216" t="s">
        <v>151</v>
      </c>
      <c r="L259" s="46"/>
      <c r="M259" s="221" t="s">
        <v>19</v>
      </c>
      <c r="N259" s="222" t="s">
        <v>42</v>
      </c>
      <c r="O259" s="86"/>
      <c r="P259" s="223">
        <f>O259*H259</f>
        <v>0</v>
      </c>
      <c r="Q259" s="223">
        <v>0.00022000000000000001</v>
      </c>
      <c r="R259" s="223">
        <f>Q259*H259</f>
        <v>0.0010395000000000001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241</v>
      </c>
      <c r="AT259" s="225" t="s">
        <v>147</v>
      </c>
      <c r="AU259" s="225" t="s">
        <v>81</v>
      </c>
      <c r="AY259" s="19" t="s">
        <v>144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241</v>
      </c>
      <c r="BM259" s="225" t="s">
        <v>498</v>
      </c>
    </row>
    <row r="260" s="2" customFormat="1">
      <c r="A260" s="40"/>
      <c r="B260" s="41"/>
      <c r="C260" s="42"/>
      <c r="D260" s="227" t="s">
        <v>154</v>
      </c>
      <c r="E260" s="42"/>
      <c r="F260" s="228" t="s">
        <v>499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154</v>
      </c>
      <c r="AU260" s="19" t="s">
        <v>81</v>
      </c>
    </row>
    <row r="261" s="13" customFormat="1">
      <c r="A261" s="13"/>
      <c r="B261" s="232"/>
      <c r="C261" s="233"/>
      <c r="D261" s="234" t="s">
        <v>156</v>
      </c>
      <c r="E261" s="235" t="s">
        <v>19</v>
      </c>
      <c r="F261" s="236" t="s">
        <v>303</v>
      </c>
      <c r="G261" s="233"/>
      <c r="H261" s="237">
        <v>4.7249999999999996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156</v>
      </c>
      <c r="AU261" s="243" t="s">
        <v>81</v>
      </c>
      <c r="AV261" s="13" t="s">
        <v>81</v>
      </c>
      <c r="AW261" s="13" t="s">
        <v>32</v>
      </c>
      <c r="AX261" s="13" t="s">
        <v>79</v>
      </c>
      <c r="AY261" s="243" t="s">
        <v>144</v>
      </c>
    </row>
    <row r="262" s="12" customFormat="1" ht="22.8" customHeight="1">
      <c r="A262" s="12"/>
      <c r="B262" s="198"/>
      <c r="C262" s="199"/>
      <c r="D262" s="200" t="s">
        <v>70</v>
      </c>
      <c r="E262" s="212" t="s">
        <v>500</v>
      </c>
      <c r="F262" s="212" t="s">
        <v>501</v>
      </c>
      <c r="G262" s="199"/>
      <c r="H262" s="199"/>
      <c r="I262" s="202"/>
      <c r="J262" s="213">
        <f>BK262</f>
        <v>0</v>
      </c>
      <c r="K262" s="199"/>
      <c r="L262" s="204"/>
      <c r="M262" s="205"/>
      <c r="N262" s="206"/>
      <c r="O262" s="206"/>
      <c r="P262" s="207">
        <f>SUM(P263:P274)</f>
        <v>0</v>
      </c>
      <c r="Q262" s="206"/>
      <c r="R262" s="207">
        <f>SUM(R263:R274)</f>
        <v>0.07950248</v>
      </c>
      <c r="S262" s="206"/>
      <c r="T262" s="208">
        <f>SUM(T263:T274)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9" t="s">
        <v>81</v>
      </c>
      <c r="AT262" s="210" t="s">
        <v>70</v>
      </c>
      <c r="AU262" s="210" t="s">
        <v>79</v>
      </c>
      <c r="AY262" s="209" t="s">
        <v>144</v>
      </c>
      <c r="BK262" s="211">
        <f>SUM(BK263:BK274)</f>
        <v>0</v>
      </c>
    </row>
    <row r="263" s="2" customFormat="1" ht="33" customHeight="1">
      <c r="A263" s="40"/>
      <c r="B263" s="41"/>
      <c r="C263" s="214" t="s">
        <v>502</v>
      </c>
      <c r="D263" s="214" t="s">
        <v>147</v>
      </c>
      <c r="E263" s="215" t="s">
        <v>503</v>
      </c>
      <c r="F263" s="216" t="s">
        <v>504</v>
      </c>
      <c r="G263" s="217" t="s">
        <v>150</v>
      </c>
      <c r="H263" s="218">
        <v>158.499</v>
      </c>
      <c r="I263" s="219"/>
      <c r="J263" s="220">
        <f>ROUND(I263*H263,2)</f>
        <v>0</v>
      </c>
      <c r="K263" s="216" t="s">
        <v>151</v>
      </c>
      <c r="L263" s="46"/>
      <c r="M263" s="221" t="s">
        <v>19</v>
      </c>
      <c r="N263" s="222" t="s">
        <v>42</v>
      </c>
      <c r="O263" s="86"/>
      <c r="P263" s="223">
        <f>O263*H263</f>
        <v>0</v>
      </c>
      <c r="Q263" s="223">
        <v>0.00021000000000000001</v>
      </c>
      <c r="R263" s="223">
        <f>Q263*H263</f>
        <v>0.033284790000000002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241</v>
      </c>
      <c r="AT263" s="225" t="s">
        <v>147</v>
      </c>
      <c r="AU263" s="225" t="s">
        <v>81</v>
      </c>
      <c r="AY263" s="19" t="s">
        <v>144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79</v>
      </c>
      <c r="BK263" s="226">
        <f>ROUND(I263*H263,2)</f>
        <v>0</v>
      </c>
      <c r="BL263" s="19" t="s">
        <v>241</v>
      </c>
      <c r="BM263" s="225" t="s">
        <v>505</v>
      </c>
    </row>
    <row r="264" s="2" customFormat="1">
      <c r="A264" s="40"/>
      <c r="B264" s="41"/>
      <c r="C264" s="42"/>
      <c r="D264" s="227" t="s">
        <v>154</v>
      </c>
      <c r="E264" s="42"/>
      <c r="F264" s="228" t="s">
        <v>506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154</v>
      </c>
      <c r="AU264" s="19" t="s">
        <v>81</v>
      </c>
    </row>
    <row r="265" s="2" customFormat="1" ht="37.8" customHeight="1">
      <c r="A265" s="40"/>
      <c r="B265" s="41"/>
      <c r="C265" s="214" t="s">
        <v>507</v>
      </c>
      <c r="D265" s="214" t="s">
        <v>147</v>
      </c>
      <c r="E265" s="215" t="s">
        <v>508</v>
      </c>
      <c r="F265" s="216" t="s">
        <v>509</v>
      </c>
      <c r="G265" s="217" t="s">
        <v>150</v>
      </c>
      <c r="H265" s="218">
        <v>158.499</v>
      </c>
      <c r="I265" s="219"/>
      <c r="J265" s="220">
        <f>ROUND(I265*H265,2)</f>
        <v>0</v>
      </c>
      <c r="K265" s="216" t="s">
        <v>151</v>
      </c>
      <c r="L265" s="46"/>
      <c r="M265" s="221" t="s">
        <v>19</v>
      </c>
      <c r="N265" s="222" t="s">
        <v>42</v>
      </c>
      <c r="O265" s="86"/>
      <c r="P265" s="223">
        <f>O265*H265</f>
        <v>0</v>
      </c>
      <c r="Q265" s="223">
        <v>0.00029</v>
      </c>
      <c r="R265" s="223">
        <f>Q265*H265</f>
        <v>0.045964709999999999</v>
      </c>
      <c r="S265" s="223">
        <v>0</v>
      </c>
      <c r="T265" s="22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241</v>
      </c>
      <c r="AT265" s="225" t="s">
        <v>147</v>
      </c>
      <c r="AU265" s="225" t="s">
        <v>81</v>
      </c>
      <c r="AY265" s="19" t="s">
        <v>144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79</v>
      </c>
      <c r="BK265" s="226">
        <f>ROUND(I265*H265,2)</f>
        <v>0</v>
      </c>
      <c r="BL265" s="19" t="s">
        <v>241</v>
      </c>
      <c r="BM265" s="225" t="s">
        <v>510</v>
      </c>
    </row>
    <row r="266" s="2" customFormat="1">
      <c r="A266" s="40"/>
      <c r="B266" s="41"/>
      <c r="C266" s="42"/>
      <c r="D266" s="227" t="s">
        <v>154</v>
      </c>
      <c r="E266" s="42"/>
      <c r="F266" s="228" t="s">
        <v>511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154</v>
      </c>
      <c r="AU266" s="19" t="s">
        <v>81</v>
      </c>
    </row>
    <row r="267" s="13" customFormat="1">
      <c r="A267" s="13"/>
      <c r="B267" s="232"/>
      <c r="C267" s="233"/>
      <c r="D267" s="234" t="s">
        <v>156</v>
      </c>
      <c r="E267" s="235" t="s">
        <v>19</v>
      </c>
      <c r="F267" s="236" t="s">
        <v>158</v>
      </c>
      <c r="G267" s="233"/>
      <c r="H267" s="237">
        <v>50.594999999999999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156</v>
      </c>
      <c r="AU267" s="243" t="s">
        <v>81</v>
      </c>
      <c r="AV267" s="13" t="s">
        <v>81</v>
      </c>
      <c r="AW267" s="13" t="s">
        <v>32</v>
      </c>
      <c r="AX267" s="13" t="s">
        <v>71</v>
      </c>
      <c r="AY267" s="243" t="s">
        <v>144</v>
      </c>
    </row>
    <row r="268" s="13" customFormat="1">
      <c r="A268" s="13"/>
      <c r="B268" s="232"/>
      <c r="C268" s="233"/>
      <c r="D268" s="234" t="s">
        <v>156</v>
      </c>
      <c r="E268" s="235" t="s">
        <v>19</v>
      </c>
      <c r="F268" s="236" t="s">
        <v>512</v>
      </c>
      <c r="G268" s="233"/>
      <c r="H268" s="237">
        <v>57.904000000000003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156</v>
      </c>
      <c r="AU268" s="243" t="s">
        <v>81</v>
      </c>
      <c r="AV268" s="13" t="s">
        <v>81</v>
      </c>
      <c r="AW268" s="13" t="s">
        <v>32</v>
      </c>
      <c r="AX268" s="13" t="s">
        <v>71</v>
      </c>
      <c r="AY268" s="243" t="s">
        <v>144</v>
      </c>
    </row>
    <row r="269" s="13" customFormat="1">
      <c r="A269" s="13"/>
      <c r="B269" s="232"/>
      <c r="C269" s="233"/>
      <c r="D269" s="234" t="s">
        <v>156</v>
      </c>
      <c r="E269" s="235" t="s">
        <v>19</v>
      </c>
      <c r="F269" s="236" t="s">
        <v>513</v>
      </c>
      <c r="G269" s="233"/>
      <c r="H269" s="237">
        <v>50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156</v>
      </c>
      <c r="AU269" s="243" t="s">
        <v>81</v>
      </c>
      <c r="AV269" s="13" t="s">
        <v>81</v>
      </c>
      <c r="AW269" s="13" t="s">
        <v>32</v>
      </c>
      <c r="AX269" s="13" t="s">
        <v>71</v>
      </c>
      <c r="AY269" s="243" t="s">
        <v>144</v>
      </c>
    </row>
    <row r="270" s="14" customFormat="1">
      <c r="A270" s="14"/>
      <c r="B270" s="244"/>
      <c r="C270" s="245"/>
      <c r="D270" s="234" t="s">
        <v>156</v>
      </c>
      <c r="E270" s="246" t="s">
        <v>19</v>
      </c>
      <c r="F270" s="247" t="s">
        <v>159</v>
      </c>
      <c r="G270" s="245"/>
      <c r="H270" s="248">
        <v>158.499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156</v>
      </c>
      <c r="AU270" s="254" t="s">
        <v>81</v>
      </c>
      <c r="AV270" s="14" t="s">
        <v>152</v>
      </c>
      <c r="AW270" s="14" t="s">
        <v>32</v>
      </c>
      <c r="AX270" s="14" t="s">
        <v>79</v>
      </c>
      <c r="AY270" s="254" t="s">
        <v>144</v>
      </c>
    </row>
    <row r="271" s="2" customFormat="1" ht="37.8" customHeight="1">
      <c r="A271" s="40"/>
      <c r="B271" s="41"/>
      <c r="C271" s="214" t="s">
        <v>514</v>
      </c>
      <c r="D271" s="214" t="s">
        <v>147</v>
      </c>
      <c r="E271" s="215" t="s">
        <v>515</v>
      </c>
      <c r="F271" s="216" t="s">
        <v>516</v>
      </c>
      <c r="G271" s="217" t="s">
        <v>150</v>
      </c>
      <c r="H271" s="218">
        <v>25.297999999999998</v>
      </c>
      <c r="I271" s="219"/>
      <c r="J271" s="220">
        <f>ROUND(I271*H271,2)</f>
        <v>0</v>
      </c>
      <c r="K271" s="216" t="s">
        <v>151</v>
      </c>
      <c r="L271" s="46"/>
      <c r="M271" s="221" t="s">
        <v>19</v>
      </c>
      <c r="N271" s="222" t="s">
        <v>42</v>
      </c>
      <c r="O271" s="86"/>
      <c r="P271" s="223">
        <f>O271*H271</f>
        <v>0</v>
      </c>
      <c r="Q271" s="223">
        <v>1.0000000000000001E-05</v>
      </c>
      <c r="R271" s="223">
        <f>Q271*H271</f>
        <v>0.00025297999999999998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241</v>
      </c>
      <c r="AT271" s="225" t="s">
        <v>147</v>
      </c>
      <c r="AU271" s="225" t="s">
        <v>81</v>
      </c>
      <c r="AY271" s="19" t="s">
        <v>144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79</v>
      </c>
      <c r="BK271" s="226">
        <f>ROUND(I271*H271,2)</f>
        <v>0</v>
      </c>
      <c r="BL271" s="19" t="s">
        <v>241</v>
      </c>
      <c r="BM271" s="225" t="s">
        <v>517</v>
      </c>
    </row>
    <row r="272" s="2" customFormat="1">
      <c r="A272" s="40"/>
      <c r="B272" s="41"/>
      <c r="C272" s="42"/>
      <c r="D272" s="227" t="s">
        <v>154</v>
      </c>
      <c r="E272" s="42"/>
      <c r="F272" s="228" t="s">
        <v>518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154</v>
      </c>
      <c r="AU272" s="19" t="s">
        <v>81</v>
      </c>
    </row>
    <row r="273" s="13" customFormat="1">
      <c r="A273" s="13"/>
      <c r="B273" s="232"/>
      <c r="C273" s="233"/>
      <c r="D273" s="234" t="s">
        <v>156</v>
      </c>
      <c r="E273" s="235" t="s">
        <v>19</v>
      </c>
      <c r="F273" s="236" t="s">
        <v>158</v>
      </c>
      <c r="G273" s="233"/>
      <c r="H273" s="237">
        <v>50.594999999999999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156</v>
      </c>
      <c r="AU273" s="243" t="s">
        <v>81</v>
      </c>
      <c r="AV273" s="13" t="s">
        <v>81</v>
      </c>
      <c r="AW273" s="13" t="s">
        <v>32</v>
      </c>
      <c r="AX273" s="13" t="s">
        <v>79</v>
      </c>
      <c r="AY273" s="243" t="s">
        <v>144</v>
      </c>
    </row>
    <row r="274" s="13" customFormat="1">
      <c r="A274" s="13"/>
      <c r="B274" s="232"/>
      <c r="C274" s="233"/>
      <c r="D274" s="234" t="s">
        <v>156</v>
      </c>
      <c r="E274" s="233"/>
      <c r="F274" s="236" t="s">
        <v>519</v>
      </c>
      <c r="G274" s="233"/>
      <c r="H274" s="237">
        <v>25.297999999999998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156</v>
      </c>
      <c r="AU274" s="243" t="s">
        <v>81</v>
      </c>
      <c r="AV274" s="13" t="s">
        <v>81</v>
      </c>
      <c r="AW274" s="13" t="s">
        <v>4</v>
      </c>
      <c r="AX274" s="13" t="s">
        <v>79</v>
      </c>
      <c r="AY274" s="243" t="s">
        <v>144</v>
      </c>
    </row>
    <row r="275" s="12" customFormat="1" ht="25.92" customHeight="1">
      <c r="A275" s="12"/>
      <c r="B275" s="198"/>
      <c r="C275" s="199"/>
      <c r="D275" s="200" t="s">
        <v>70</v>
      </c>
      <c r="E275" s="201" t="s">
        <v>520</v>
      </c>
      <c r="F275" s="201" t="s">
        <v>521</v>
      </c>
      <c r="G275" s="199"/>
      <c r="H275" s="199"/>
      <c r="I275" s="202"/>
      <c r="J275" s="203">
        <f>BK275</f>
        <v>0</v>
      </c>
      <c r="K275" s="199"/>
      <c r="L275" s="204"/>
      <c r="M275" s="205"/>
      <c r="N275" s="206"/>
      <c r="O275" s="206"/>
      <c r="P275" s="207">
        <f>SUM(P276:P278)</f>
        <v>0</v>
      </c>
      <c r="Q275" s="206"/>
      <c r="R275" s="207">
        <f>SUM(R276:R278)</f>
        <v>0</v>
      </c>
      <c r="S275" s="206"/>
      <c r="T275" s="208">
        <f>SUM(T276:T278)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9" t="s">
        <v>152</v>
      </c>
      <c r="AT275" s="210" t="s">
        <v>70</v>
      </c>
      <c r="AU275" s="210" t="s">
        <v>71</v>
      </c>
      <c r="AY275" s="209" t="s">
        <v>144</v>
      </c>
      <c r="BK275" s="211">
        <f>SUM(BK276:BK278)</f>
        <v>0</v>
      </c>
    </row>
    <row r="276" s="2" customFormat="1" ht="24.15" customHeight="1">
      <c r="A276" s="40"/>
      <c r="B276" s="41"/>
      <c r="C276" s="214" t="s">
        <v>522</v>
      </c>
      <c r="D276" s="214" t="s">
        <v>147</v>
      </c>
      <c r="E276" s="215" t="s">
        <v>523</v>
      </c>
      <c r="F276" s="216" t="s">
        <v>524</v>
      </c>
      <c r="G276" s="217" t="s">
        <v>525</v>
      </c>
      <c r="H276" s="218">
        <v>4</v>
      </c>
      <c r="I276" s="219"/>
      <c r="J276" s="220">
        <f>ROUND(I276*H276,2)</f>
        <v>0</v>
      </c>
      <c r="K276" s="216" t="s">
        <v>151</v>
      </c>
      <c r="L276" s="46"/>
      <c r="M276" s="221" t="s">
        <v>19</v>
      </c>
      <c r="N276" s="222" t="s">
        <v>42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526</v>
      </c>
      <c r="AT276" s="225" t="s">
        <v>147</v>
      </c>
      <c r="AU276" s="225" t="s">
        <v>79</v>
      </c>
      <c r="AY276" s="19" t="s">
        <v>144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79</v>
      </c>
      <c r="BK276" s="226">
        <f>ROUND(I276*H276,2)</f>
        <v>0</v>
      </c>
      <c r="BL276" s="19" t="s">
        <v>526</v>
      </c>
      <c r="BM276" s="225" t="s">
        <v>527</v>
      </c>
    </row>
    <row r="277" s="2" customFormat="1">
      <c r="A277" s="40"/>
      <c r="B277" s="41"/>
      <c r="C277" s="42"/>
      <c r="D277" s="227" t="s">
        <v>154</v>
      </c>
      <c r="E277" s="42"/>
      <c r="F277" s="228" t="s">
        <v>528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154</v>
      </c>
      <c r="AU277" s="19" t="s">
        <v>79</v>
      </c>
    </row>
    <row r="278" s="13" customFormat="1">
      <c r="A278" s="13"/>
      <c r="B278" s="232"/>
      <c r="C278" s="233"/>
      <c r="D278" s="234" t="s">
        <v>156</v>
      </c>
      <c r="E278" s="235" t="s">
        <v>19</v>
      </c>
      <c r="F278" s="236" t="s">
        <v>529</v>
      </c>
      <c r="G278" s="233"/>
      <c r="H278" s="237">
        <v>4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156</v>
      </c>
      <c r="AU278" s="243" t="s">
        <v>79</v>
      </c>
      <c r="AV278" s="13" t="s">
        <v>81</v>
      </c>
      <c r="AW278" s="13" t="s">
        <v>32</v>
      </c>
      <c r="AX278" s="13" t="s">
        <v>79</v>
      </c>
      <c r="AY278" s="243" t="s">
        <v>144</v>
      </c>
    </row>
    <row r="279" s="12" customFormat="1" ht="25.92" customHeight="1">
      <c r="A279" s="12"/>
      <c r="B279" s="198"/>
      <c r="C279" s="199"/>
      <c r="D279" s="200" t="s">
        <v>70</v>
      </c>
      <c r="E279" s="201" t="s">
        <v>530</v>
      </c>
      <c r="F279" s="201" t="s">
        <v>531</v>
      </c>
      <c r="G279" s="199"/>
      <c r="H279" s="199"/>
      <c r="I279" s="202"/>
      <c r="J279" s="203">
        <f>BK279</f>
        <v>0</v>
      </c>
      <c r="K279" s="199"/>
      <c r="L279" s="204"/>
      <c r="M279" s="205"/>
      <c r="N279" s="206"/>
      <c r="O279" s="206"/>
      <c r="P279" s="207">
        <f>P280</f>
        <v>0</v>
      </c>
      <c r="Q279" s="206"/>
      <c r="R279" s="207">
        <f>R280</f>
        <v>0</v>
      </c>
      <c r="S279" s="206"/>
      <c r="T279" s="208">
        <f>T280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9" t="s">
        <v>178</v>
      </c>
      <c r="AT279" s="210" t="s">
        <v>70</v>
      </c>
      <c r="AU279" s="210" t="s">
        <v>71</v>
      </c>
      <c r="AY279" s="209" t="s">
        <v>144</v>
      </c>
      <c r="BK279" s="211">
        <f>BK280</f>
        <v>0</v>
      </c>
    </row>
    <row r="280" s="12" customFormat="1" ht="22.8" customHeight="1">
      <c r="A280" s="12"/>
      <c r="B280" s="198"/>
      <c r="C280" s="199"/>
      <c r="D280" s="200" t="s">
        <v>70</v>
      </c>
      <c r="E280" s="212" t="s">
        <v>532</v>
      </c>
      <c r="F280" s="212" t="s">
        <v>533</v>
      </c>
      <c r="G280" s="199"/>
      <c r="H280" s="199"/>
      <c r="I280" s="202"/>
      <c r="J280" s="213">
        <f>BK280</f>
        <v>0</v>
      </c>
      <c r="K280" s="199"/>
      <c r="L280" s="204"/>
      <c r="M280" s="205"/>
      <c r="N280" s="206"/>
      <c r="O280" s="206"/>
      <c r="P280" s="207">
        <f>SUM(P281:P282)</f>
        <v>0</v>
      </c>
      <c r="Q280" s="206"/>
      <c r="R280" s="207">
        <f>SUM(R281:R282)</f>
        <v>0</v>
      </c>
      <c r="S280" s="206"/>
      <c r="T280" s="208">
        <f>SUM(T281:T282)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9" t="s">
        <v>178</v>
      </c>
      <c r="AT280" s="210" t="s">
        <v>70</v>
      </c>
      <c r="AU280" s="210" t="s">
        <v>79</v>
      </c>
      <c r="AY280" s="209" t="s">
        <v>144</v>
      </c>
      <c r="BK280" s="211">
        <f>SUM(BK281:BK282)</f>
        <v>0</v>
      </c>
    </row>
    <row r="281" s="2" customFormat="1" ht="16.5" customHeight="1">
      <c r="A281" s="40"/>
      <c r="B281" s="41"/>
      <c r="C281" s="214" t="s">
        <v>534</v>
      </c>
      <c r="D281" s="214" t="s">
        <v>147</v>
      </c>
      <c r="E281" s="215" t="s">
        <v>535</v>
      </c>
      <c r="F281" s="216" t="s">
        <v>533</v>
      </c>
      <c r="G281" s="217" t="s">
        <v>314</v>
      </c>
      <c r="H281" s="218">
        <v>0.001</v>
      </c>
      <c r="I281" s="219"/>
      <c r="J281" s="220">
        <f>ROUND(I281*H281,2)</f>
        <v>0</v>
      </c>
      <c r="K281" s="216" t="s">
        <v>151</v>
      </c>
      <c r="L281" s="46"/>
      <c r="M281" s="221" t="s">
        <v>19</v>
      </c>
      <c r="N281" s="222" t="s">
        <v>42</v>
      </c>
      <c r="O281" s="86"/>
      <c r="P281" s="223">
        <f>O281*H281</f>
        <v>0</v>
      </c>
      <c r="Q281" s="223">
        <v>0</v>
      </c>
      <c r="R281" s="223">
        <f>Q281*H281</f>
        <v>0</v>
      </c>
      <c r="S281" s="223">
        <v>0</v>
      </c>
      <c r="T281" s="224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25" t="s">
        <v>536</v>
      </c>
      <c r="AT281" s="225" t="s">
        <v>147</v>
      </c>
      <c r="AU281" s="225" t="s">
        <v>81</v>
      </c>
      <c r="AY281" s="19" t="s">
        <v>144</v>
      </c>
      <c r="BE281" s="226">
        <f>IF(N281="základní",J281,0)</f>
        <v>0</v>
      </c>
      <c r="BF281" s="226">
        <f>IF(N281="snížená",J281,0)</f>
        <v>0</v>
      </c>
      <c r="BG281" s="226">
        <f>IF(N281="zákl. přenesená",J281,0)</f>
        <v>0</v>
      </c>
      <c r="BH281" s="226">
        <f>IF(N281="sníž. přenesená",J281,0)</f>
        <v>0</v>
      </c>
      <c r="BI281" s="226">
        <f>IF(N281="nulová",J281,0)</f>
        <v>0</v>
      </c>
      <c r="BJ281" s="19" t="s">
        <v>79</v>
      </c>
      <c r="BK281" s="226">
        <f>ROUND(I281*H281,2)</f>
        <v>0</v>
      </c>
      <c r="BL281" s="19" t="s">
        <v>536</v>
      </c>
      <c r="BM281" s="225" t="s">
        <v>537</v>
      </c>
    </row>
    <row r="282" s="2" customFormat="1">
      <c r="A282" s="40"/>
      <c r="B282" s="41"/>
      <c r="C282" s="42"/>
      <c r="D282" s="227" t="s">
        <v>154</v>
      </c>
      <c r="E282" s="42"/>
      <c r="F282" s="228" t="s">
        <v>538</v>
      </c>
      <c r="G282" s="42"/>
      <c r="H282" s="42"/>
      <c r="I282" s="229"/>
      <c r="J282" s="42"/>
      <c r="K282" s="42"/>
      <c r="L282" s="46"/>
      <c r="M282" s="275"/>
      <c r="N282" s="276"/>
      <c r="O282" s="277"/>
      <c r="P282" s="277"/>
      <c r="Q282" s="277"/>
      <c r="R282" s="277"/>
      <c r="S282" s="277"/>
      <c r="T282" s="278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154</v>
      </c>
      <c r="AU282" s="19" t="s">
        <v>81</v>
      </c>
    </row>
    <row r="283" s="2" customFormat="1" ht="6.96" customHeight="1">
      <c r="A283" s="40"/>
      <c r="B283" s="61"/>
      <c r="C283" s="62"/>
      <c r="D283" s="62"/>
      <c r="E283" s="62"/>
      <c r="F283" s="62"/>
      <c r="G283" s="62"/>
      <c r="H283" s="62"/>
      <c r="I283" s="62"/>
      <c r="J283" s="62"/>
      <c r="K283" s="62"/>
      <c r="L283" s="46"/>
      <c r="M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</row>
  </sheetData>
  <sheetProtection sheet="1" autoFilter="0" formatColumns="0" formatRows="0" objects="1" scenarios="1" spinCount="100000" saltValue="S/CHIsW6d/ziIStZ3InItcKo6AdIQxD2wt89+eWNa43C1snOMk31D9mTwt2VwrQRn7hjtU7jec1Sag8XVRJ6iw==" hashValue="+GHshsWFgw/NyyFXSlC38Zjdw8B6rFkERSFRIQzjvEl/bXz5AIQA2vgpnH+gtuo7dYow3DQ4C22TMLf9sIrV3g==" algorithmName="SHA-512" password="CC35"/>
  <autoFilter ref="C96:K282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6_01/612131121"/>
    <hyperlink ref="F106" r:id="rId2" display="https://podminky.urs.cz/item/CS_URS_2026_01/612315423"/>
    <hyperlink ref="F109" r:id="rId3" display="https://podminky.urs.cz/item/CS_URS_2026_01/612321111"/>
    <hyperlink ref="F114" r:id="rId4" display="https://podminky.urs.cz/item/CS_URS_2026_01/612321141"/>
    <hyperlink ref="F119" r:id="rId5" display="https://podminky.urs.cz/item/CS_URS_2026_01/612321191"/>
    <hyperlink ref="F121" r:id="rId6" display="https://podminky.urs.cz/item/CS_URS_2026_01/612325302"/>
    <hyperlink ref="F124" r:id="rId7" display="https://podminky.urs.cz/item/CS_URS_2026_01/619991011"/>
    <hyperlink ref="F127" r:id="rId8" display="https://podminky.urs.cz/item/CS_URS_2026_01/619995001"/>
    <hyperlink ref="F130" r:id="rId9" display="https://podminky.urs.cz/item/CS_URS_2026_01/632451441"/>
    <hyperlink ref="F133" r:id="rId10" display="https://podminky.urs.cz/item/CS_URS_2026_01/632683112"/>
    <hyperlink ref="F137" r:id="rId11" display="https://podminky.urs.cz/item/CS_URS_2026_01/949101111"/>
    <hyperlink ref="F140" r:id="rId12" display="https://podminky.urs.cz/item/CS_URS_2026_01/952901111"/>
    <hyperlink ref="F143" r:id="rId13" display="https://podminky.urs.cz/item/CS_URS_2026_01/998018001"/>
    <hyperlink ref="F147" r:id="rId14" display="https://podminky.urs.cz/item/CS_URS_2026_01/725211618"/>
    <hyperlink ref="F149" r:id="rId15" display="https://podminky.urs.cz/item/CS_URS_2026_01/725829121"/>
    <hyperlink ref="F152" r:id="rId16" display="https://podminky.urs.cz/item/CS_URS_2026_01/998725121"/>
    <hyperlink ref="F155" r:id="rId17" display="https://podminky.urs.cz/item/CS_URS_2026_01/734221684"/>
    <hyperlink ref="F158" r:id="rId18" display="https://podminky.urs.cz/item/CS_URS_2026_01/998734121"/>
    <hyperlink ref="F161" r:id="rId19" display="https://podminky.urs.cz/item/CS_URS_2026_01/735000912"/>
    <hyperlink ref="F163" r:id="rId20" display="https://podminky.urs.cz/item/CS_URS_2026_01/735191901"/>
    <hyperlink ref="F165" r:id="rId21" display="https://podminky.urs.cz/item/CS_URS_2026_01/735191903"/>
    <hyperlink ref="F167" r:id="rId22" display="https://podminky.urs.cz/item/CS_URS_2026_01/735191905"/>
    <hyperlink ref="F169" r:id="rId23" display="https://podminky.urs.cz/item/CS_URS_2026_01/735191910"/>
    <hyperlink ref="F171" r:id="rId24" display="https://podminky.urs.cz/item/CS_URS_2026_01/735192912"/>
    <hyperlink ref="F174" r:id="rId25" display="https://podminky.urs.cz/item/CS_URS_2026_01/998735121"/>
    <hyperlink ref="F179" r:id="rId26" display="https://podminky.urs.cz/item/CS_URS_2026_01/763131411"/>
    <hyperlink ref="F182" r:id="rId27" display="https://podminky.urs.cz/item/CS_URS_2026_01/763131714"/>
    <hyperlink ref="F184" r:id="rId28" display="https://podminky.urs.cz/item/CS_URS_2026_01/763164711"/>
    <hyperlink ref="F187" r:id="rId29" display="https://podminky.urs.cz/item/CS_URS_2026_01/998763331"/>
    <hyperlink ref="F190" r:id="rId30" display="https://podminky.urs.cz/item/CS_URS_2026_01/766691914"/>
    <hyperlink ref="F192" r:id="rId31" display="https://podminky.urs.cz/item/CS_URS_2026_01/766691932"/>
    <hyperlink ref="F196" r:id="rId32" display="https://podminky.urs.cz/item/CS_URS_2026_01/776111115"/>
    <hyperlink ref="F198" r:id="rId33" display="https://podminky.urs.cz/item/CS_URS_2026_01/776111311"/>
    <hyperlink ref="F200" r:id="rId34" display="https://podminky.urs.cz/item/CS_URS_2026_01/776121321"/>
    <hyperlink ref="F202" r:id="rId35" display="https://podminky.urs.cz/item/CS_URS_2026_01/776141126"/>
    <hyperlink ref="F204" r:id="rId36" display="https://podminky.urs.cz/item/CS_URS_2026_01/776221111"/>
    <hyperlink ref="F210" r:id="rId37" display="https://podminky.urs.cz/item/CS_URS_2026_01/776411111"/>
    <hyperlink ref="F215" r:id="rId38" display="https://podminky.urs.cz/item/CS_URS_2026_01/998776121"/>
    <hyperlink ref="F218" r:id="rId39" display="https://podminky.urs.cz/item/CS_URS_2026_01/781151031"/>
    <hyperlink ref="F220" r:id="rId40" display="https://podminky.urs.cz/item/CS_URS_2026_01/781472217"/>
    <hyperlink ref="F225" r:id="rId41" display="https://podminky.urs.cz/item/CS_URS_2026_01/781472291"/>
    <hyperlink ref="F227" r:id="rId42" display="https://podminky.urs.cz/item/CS_URS_2026_01/781472292"/>
    <hyperlink ref="F229" r:id="rId43" display="https://podminky.urs.cz/item/CS_URS_2026_01/781492251"/>
    <hyperlink ref="F235" r:id="rId44" display="https://podminky.urs.cz/item/CS_URS_2026_01/781495211"/>
    <hyperlink ref="F237" r:id="rId45" display="https://podminky.urs.cz/item/CS_URS_2026_01/998781121"/>
    <hyperlink ref="F240" r:id="rId46" display="https://podminky.urs.cz/item/CS_URS_2026_01/783101203"/>
    <hyperlink ref="F242" r:id="rId47" display="https://podminky.urs.cz/item/CS_URS_2026_01/783101401"/>
    <hyperlink ref="F244" r:id="rId48" display="https://podminky.urs.cz/item/CS_URS_2026_01/783114101"/>
    <hyperlink ref="F246" r:id="rId49" display="https://podminky.urs.cz/item/CS_URS_2026_01/783117101"/>
    <hyperlink ref="F249" r:id="rId50" display="https://podminky.urs.cz/item/CS_URS_2026_01/783122101"/>
    <hyperlink ref="F251" r:id="rId51" display="https://podminky.urs.cz/item/CS_URS_2026_01/783301311"/>
    <hyperlink ref="F253" r:id="rId52" display="https://podminky.urs.cz/item/CS_URS_2026_01/783315101"/>
    <hyperlink ref="F255" r:id="rId53" display="https://podminky.urs.cz/item/CS_URS_2026_01/783317101"/>
    <hyperlink ref="F260" r:id="rId54" display="https://podminky.urs.cz/item/CS_URS_2026_01/783606803"/>
    <hyperlink ref="F264" r:id="rId55" display="https://podminky.urs.cz/item/CS_URS_2026_01/784181101"/>
    <hyperlink ref="F266" r:id="rId56" display="https://podminky.urs.cz/item/CS_URS_2026_01/784221101"/>
    <hyperlink ref="F272" r:id="rId57" display="https://podminky.urs.cz/item/CS_URS_2026_01/784221155"/>
    <hyperlink ref="F277" r:id="rId58" display="https://podminky.urs.cz/item/CS_URS_2026_01/HZS2131"/>
    <hyperlink ref="F282" r:id="rId59" display="https://podminky.urs.cz/item/CS_URS_2026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539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34</v>
      </c>
      <c r="G12" s="40"/>
      <c r="H12" s="40"/>
      <c r="I12" s="144" t="s">
        <v>23</v>
      </c>
      <c r="J12" s="148" t="str">
        <f>'Rekapitulace stavby'!AN8</f>
        <v>4. 5. 2026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tr">
        <f>IF('Rekapitulace stavby'!AN10="","",'Rekapitulace stavby'!AN10)</f>
        <v/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tr">
        <f>IF('Rekapitulace stavby'!E11="","",'Rekapitulace stavby'!E11)</f>
        <v>Základní škola Pardubice-Polabiny, Prodloužená 283</v>
      </c>
      <c r="F15" s="40"/>
      <c r="G15" s="40"/>
      <c r="H15" s="40"/>
      <c r="I15" s="144" t="s">
        <v>27</v>
      </c>
      <c r="J15" s="135" t="str">
        <f>IF('Rekapitulace stavby'!AN11="","",'Rekapitulace stavby'!AN11)</f>
        <v/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28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27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30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>astalon s.r.o.</v>
      </c>
      <c r="F21" s="40"/>
      <c r="G21" s="40"/>
      <c r="H21" s="40"/>
      <c r="I21" s="144" t="s">
        <v>27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33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4" t="s">
        <v>27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35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9"/>
      <c r="B27" s="150"/>
      <c r="C27" s="149"/>
      <c r="D27" s="149"/>
      <c r="E27" s="151" t="s">
        <v>36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37</v>
      </c>
      <c r="E30" s="40"/>
      <c r="F30" s="40"/>
      <c r="G30" s="40"/>
      <c r="H30" s="40"/>
      <c r="I30" s="40"/>
      <c r="J30" s="155">
        <f>ROUND(J87,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39</v>
      </c>
      <c r="G32" s="40"/>
      <c r="H32" s="40"/>
      <c r="I32" s="156" t="s">
        <v>38</v>
      </c>
      <c r="J32" s="156" t="s">
        <v>40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41</v>
      </c>
      <c r="E33" s="144" t="s">
        <v>42</v>
      </c>
      <c r="F33" s="158">
        <f>ROUND((SUM(BE87:BE158)),  2)</f>
        <v>0</v>
      </c>
      <c r="G33" s="40"/>
      <c r="H33" s="40"/>
      <c r="I33" s="159">
        <v>0.20999999999999999</v>
      </c>
      <c r="J33" s="158">
        <f>ROUND(((SUM(BE87:BE158))*I33),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43</v>
      </c>
      <c r="F34" s="158">
        <f>ROUND((SUM(BF87:BF158)),  2)</f>
        <v>0</v>
      </c>
      <c r="G34" s="40"/>
      <c r="H34" s="40"/>
      <c r="I34" s="159">
        <v>0.14999999999999999</v>
      </c>
      <c r="J34" s="158">
        <f>ROUND(((SUM(BF87:BF158))*I34),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44</v>
      </c>
      <c r="F35" s="158">
        <f>ROUND((SUM(BG87:BG158)),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45</v>
      </c>
      <c r="F36" s="158">
        <f>ROUND((SUM(BH87:BH158)),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ROUND((SUM(BI87:BI158)),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47</v>
      </c>
      <c r="E39" s="162"/>
      <c r="F39" s="162"/>
      <c r="G39" s="163" t="s">
        <v>48</v>
      </c>
      <c r="H39" s="164" t="s">
        <v>49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Základní škola Pardubice-Polabiny, Prodloužená 283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01b - Počítačová učebna - bourací práce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4. 5. 2026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Základní škola Pardubice-Polabiny, Prodloužená 283</v>
      </c>
      <c r="G54" s="42"/>
      <c r="H54" s="42"/>
      <c r="I54" s="34" t="s">
        <v>30</v>
      </c>
      <c r="J54" s="38" t="str">
        <f>E21</f>
        <v>astalon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108</v>
      </c>
      <c r="D57" s="173"/>
      <c r="E57" s="173"/>
      <c r="F57" s="173"/>
      <c r="G57" s="173"/>
      <c r="H57" s="173"/>
      <c r="I57" s="173"/>
      <c r="J57" s="174" t="s">
        <v>109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69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76"/>
      <c r="C60" s="177"/>
      <c r="D60" s="178" t="s">
        <v>111</v>
      </c>
      <c r="E60" s="179"/>
      <c r="F60" s="179"/>
      <c r="G60" s="179"/>
      <c r="H60" s="179"/>
      <c r="I60" s="179"/>
      <c r="J60" s="180">
        <f>J88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113</v>
      </c>
      <c r="E61" s="184"/>
      <c r="F61" s="184"/>
      <c r="G61" s="184"/>
      <c r="H61" s="184"/>
      <c r="I61" s="184"/>
      <c r="J61" s="185">
        <f>J89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540</v>
      </c>
      <c r="E62" s="184"/>
      <c r="F62" s="184"/>
      <c r="G62" s="184"/>
      <c r="H62" s="184"/>
      <c r="I62" s="184"/>
      <c r="J62" s="185">
        <f>J107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76"/>
      <c r="C63" s="177"/>
      <c r="D63" s="178" t="s">
        <v>115</v>
      </c>
      <c r="E63" s="179"/>
      <c r="F63" s="179"/>
      <c r="G63" s="179"/>
      <c r="H63" s="179"/>
      <c r="I63" s="179"/>
      <c r="J63" s="180">
        <f>J120</f>
        <v>0</v>
      </c>
      <c r="K63" s="177"/>
      <c r="L63" s="18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82"/>
      <c r="C64" s="127"/>
      <c r="D64" s="183" t="s">
        <v>116</v>
      </c>
      <c r="E64" s="184"/>
      <c r="F64" s="184"/>
      <c r="G64" s="184"/>
      <c r="H64" s="184"/>
      <c r="I64" s="184"/>
      <c r="J64" s="185">
        <f>J121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118</v>
      </c>
      <c r="E65" s="184"/>
      <c r="F65" s="184"/>
      <c r="G65" s="184"/>
      <c r="H65" s="184"/>
      <c r="I65" s="184"/>
      <c r="J65" s="185">
        <f>J125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121</v>
      </c>
      <c r="E66" s="184"/>
      <c r="F66" s="184"/>
      <c r="G66" s="184"/>
      <c r="H66" s="184"/>
      <c r="I66" s="184"/>
      <c r="J66" s="185">
        <f>J131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122</v>
      </c>
      <c r="E67" s="184"/>
      <c r="F67" s="184"/>
      <c r="G67" s="184"/>
      <c r="H67" s="184"/>
      <c r="I67" s="184"/>
      <c r="J67" s="185">
        <f>J144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129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Základní škola Pardubice-Polabiny, Prodloužená 283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105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01b - Počítačová učebna - bourací práce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 xml:space="preserve"> </v>
      </c>
      <c r="G81" s="42"/>
      <c r="H81" s="42"/>
      <c r="I81" s="34" t="s">
        <v>23</v>
      </c>
      <c r="J81" s="74" t="str">
        <f>IF(J12="","",J12)</f>
        <v>4. 5. 2026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Základní škola Pardubice-Polabiny, Prodloužená 283</v>
      </c>
      <c r="G83" s="42"/>
      <c r="H83" s="42"/>
      <c r="I83" s="34" t="s">
        <v>30</v>
      </c>
      <c r="J83" s="38" t="str">
        <f>E21</f>
        <v>astalon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28</v>
      </c>
      <c r="D84" s="42"/>
      <c r="E84" s="42"/>
      <c r="F84" s="29" t="str">
        <f>IF(E18="","",E18)</f>
        <v>Vyplň údaj</v>
      </c>
      <c r="G84" s="42"/>
      <c r="H84" s="42"/>
      <c r="I84" s="34" t="s">
        <v>33</v>
      </c>
      <c r="J84" s="38" t="str">
        <f>E24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130</v>
      </c>
      <c r="D86" s="190" t="s">
        <v>56</v>
      </c>
      <c r="E86" s="190" t="s">
        <v>52</v>
      </c>
      <c r="F86" s="190" t="s">
        <v>53</v>
      </c>
      <c r="G86" s="190" t="s">
        <v>131</v>
      </c>
      <c r="H86" s="190" t="s">
        <v>132</v>
      </c>
      <c r="I86" s="190" t="s">
        <v>133</v>
      </c>
      <c r="J86" s="190" t="s">
        <v>109</v>
      </c>
      <c r="K86" s="191" t="s">
        <v>134</v>
      </c>
      <c r="L86" s="192"/>
      <c r="M86" s="94" t="s">
        <v>19</v>
      </c>
      <c r="N86" s="95" t="s">
        <v>41</v>
      </c>
      <c r="O86" s="95" t="s">
        <v>135</v>
      </c>
      <c r="P86" s="95" t="s">
        <v>136</v>
      </c>
      <c r="Q86" s="95" t="s">
        <v>137</v>
      </c>
      <c r="R86" s="95" t="s">
        <v>138</v>
      </c>
      <c r="S86" s="95" t="s">
        <v>139</v>
      </c>
      <c r="T86" s="96" t="s">
        <v>140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141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P88+P120</f>
        <v>0</v>
      </c>
      <c r="Q87" s="98"/>
      <c r="R87" s="195">
        <f>R88+R120</f>
        <v>0</v>
      </c>
      <c r="S87" s="98"/>
      <c r="T87" s="196">
        <f>T88+T120</f>
        <v>7.77061505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110</v>
      </c>
      <c r="BK87" s="197">
        <f>BK88+BK120</f>
        <v>0</v>
      </c>
    </row>
    <row r="88" s="12" customFormat="1" ht="25.92" customHeight="1">
      <c r="A88" s="12"/>
      <c r="B88" s="198"/>
      <c r="C88" s="199"/>
      <c r="D88" s="200" t="s">
        <v>70</v>
      </c>
      <c r="E88" s="201" t="s">
        <v>142</v>
      </c>
      <c r="F88" s="201" t="s">
        <v>143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P89+P107</f>
        <v>0</v>
      </c>
      <c r="Q88" s="206"/>
      <c r="R88" s="207">
        <f>R89+R107</f>
        <v>0</v>
      </c>
      <c r="S88" s="206"/>
      <c r="T88" s="208">
        <f>T89+T107</f>
        <v>4.9286789999999998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79</v>
      </c>
      <c r="AT88" s="210" t="s">
        <v>70</v>
      </c>
      <c r="AU88" s="210" t="s">
        <v>71</v>
      </c>
      <c r="AY88" s="209" t="s">
        <v>144</v>
      </c>
      <c r="BK88" s="211">
        <f>BK89+BK107</f>
        <v>0</v>
      </c>
    </row>
    <row r="89" s="12" customFormat="1" ht="22.8" customHeight="1">
      <c r="A89" s="12"/>
      <c r="B89" s="198"/>
      <c r="C89" s="199"/>
      <c r="D89" s="200" t="s">
        <v>70</v>
      </c>
      <c r="E89" s="212" t="s">
        <v>201</v>
      </c>
      <c r="F89" s="212" t="s">
        <v>213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SUM(P90:P106)</f>
        <v>0</v>
      </c>
      <c r="Q89" s="206"/>
      <c r="R89" s="207">
        <f>SUM(R90:R106)</f>
        <v>0</v>
      </c>
      <c r="S89" s="206"/>
      <c r="T89" s="208">
        <f>SUM(T90:T106)</f>
        <v>4.9286789999999998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79</v>
      </c>
      <c r="AT89" s="210" t="s">
        <v>70</v>
      </c>
      <c r="AU89" s="210" t="s">
        <v>79</v>
      </c>
      <c r="AY89" s="209" t="s">
        <v>144</v>
      </c>
      <c r="BK89" s="211">
        <f>SUM(BK90:BK106)</f>
        <v>0</v>
      </c>
    </row>
    <row r="90" s="2" customFormat="1" ht="37.8" customHeight="1">
      <c r="A90" s="40"/>
      <c r="B90" s="41"/>
      <c r="C90" s="214" t="s">
        <v>79</v>
      </c>
      <c r="D90" s="214" t="s">
        <v>147</v>
      </c>
      <c r="E90" s="215" t="s">
        <v>215</v>
      </c>
      <c r="F90" s="216" t="s">
        <v>216</v>
      </c>
      <c r="G90" s="217" t="s">
        <v>150</v>
      </c>
      <c r="H90" s="218">
        <v>57.904000000000003</v>
      </c>
      <c r="I90" s="219"/>
      <c r="J90" s="220">
        <f>ROUND(I90*H90,2)</f>
        <v>0</v>
      </c>
      <c r="K90" s="216" t="s">
        <v>151</v>
      </c>
      <c r="L90" s="46"/>
      <c r="M90" s="221" t="s">
        <v>19</v>
      </c>
      <c r="N90" s="222" t="s">
        <v>42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152</v>
      </c>
      <c r="AT90" s="225" t="s">
        <v>147</v>
      </c>
      <c r="AU90" s="225" t="s">
        <v>81</v>
      </c>
      <c r="AY90" s="19" t="s">
        <v>144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79</v>
      </c>
      <c r="BK90" s="226">
        <f>ROUND(I90*H90,2)</f>
        <v>0</v>
      </c>
      <c r="BL90" s="19" t="s">
        <v>152</v>
      </c>
      <c r="BM90" s="225" t="s">
        <v>541</v>
      </c>
    </row>
    <row r="91" s="2" customFormat="1">
      <c r="A91" s="40"/>
      <c r="B91" s="41"/>
      <c r="C91" s="42"/>
      <c r="D91" s="227" t="s">
        <v>154</v>
      </c>
      <c r="E91" s="42"/>
      <c r="F91" s="228" t="s">
        <v>218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154</v>
      </c>
      <c r="AU91" s="19" t="s">
        <v>81</v>
      </c>
    </row>
    <row r="92" s="13" customFormat="1">
      <c r="A92" s="13"/>
      <c r="B92" s="232"/>
      <c r="C92" s="233"/>
      <c r="D92" s="234" t="s">
        <v>156</v>
      </c>
      <c r="E92" s="235" t="s">
        <v>19</v>
      </c>
      <c r="F92" s="236" t="s">
        <v>219</v>
      </c>
      <c r="G92" s="233"/>
      <c r="H92" s="237">
        <v>57.904000000000003</v>
      </c>
      <c r="I92" s="238"/>
      <c r="J92" s="233"/>
      <c r="K92" s="233"/>
      <c r="L92" s="239"/>
      <c r="M92" s="240"/>
      <c r="N92" s="241"/>
      <c r="O92" s="241"/>
      <c r="P92" s="241"/>
      <c r="Q92" s="241"/>
      <c r="R92" s="241"/>
      <c r="S92" s="241"/>
      <c r="T92" s="24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3" t="s">
        <v>156</v>
      </c>
      <c r="AU92" s="243" t="s">
        <v>81</v>
      </c>
      <c r="AV92" s="13" t="s">
        <v>81</v>
      </c>
      <c r="AW92" s="13" t="s">
        <v>32</v>
      </c>
      <c r="AX92" s="13" t="s">
        <v>79</v>
      </c>
      <c r="AY92" s="243" t="s">
        <v>144</v>
      </c>
    </row>
    <row r="93" s="2" customFormat="1" ht="24.15" customHeight="1">
      <c r="A93" s="40"/>
      <c r="B93" s="41"/>
      <c r="C93" s="214" t="s">
        <v>81</v>
      </c>
      <c r="D93" s="214" t="s">
        <v>147</v>
      </c>
      <c r="E93" s="215" t="s">
        <v>542</v>
      </c>
      <c r="F93" s="216" t="s">
        <v>543</v>
      </c>
      <c r="G93" s="217" t="s">
        <v>544</v>
      </c>
      <c r="H93" s="218">
        <v>0.45000000000000001</v>
      </c>
      <c r="I93" s="219"/>
      <c r="J93" s="220">
        <f>ROUND(I93*H93,2)</f>
        <v>0</v>
      </c>
      <c r="K93" s="216" t="s">
        <v>151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2.2000000000000002</v>
      </c>
      <c r="T93" s="224">
        <f>S93*H93</f>
        <v>0.9900000000000001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152</v>
      </c>
      <c r="AT93" s="225" t="s">
        <v>147</v>
      </c>
      <c r="AU93" s="225" t="s">
        <v>81</v>
      </c>
      <c r="AY93" s="19" t="s">
        <v>144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152</v>
      </c>
      <c r="BM93" s="225" t="s">
        <v>545</v>
      </c>
    </row>
    <row r="94" s="2" customFormat="1">
      <c r="A94" s="40"/>
      <c r="B94" s="41"/>
      <c r="C94" s="42"/>
      <c r="D94" s="227" t="s">
        <v>154</v>
      </c>
      <c r="E94" s="42"/>
      <c r="F94" s="228" t="s">
        <v>546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154</v>
      </c>
      <c r="AU94" s="19" t="s">
        <v>81</v>
      </c>
    </row>
    <row r="95" s="13" customFormat="1">
      <c r="A95" s="13"/>
      <c r="B95" s="232"/>
      <c r="C95" s="233"/>
      <c r="D95" s="234" t="s">
        <v>156</v>
      </c>
      <c r="E95" s="235" t="s">
        <v>19</v>
      </c>
      <c r="F95" s="236" t="s">
        <v>547</v>
      </c>
      <c r="G95" s="233"/>
      <c r="H95" s="237">
        <v>0.45000000000000001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156</v>
      </c>
      <c r="AU95" s="243" t="s">
        <v>81</v>
      </c>
      <c r="AV95" s="13" t="s">
        <v>81</v>
      </c>
      <c r="AW95" s="13" t="s">
        <v>32</v>
      </c>
      <c r="AX95" s="13" t="s">
        <v>79</v>
      </c>
      <c r="AY95" s="243" t="s">
        <v>144</v>
      </c>
    </row>
    <row r="96" s="2" customFormat="1" ht="24.15" customHeight="1">
      <c r="A96" s="40"/>
      <c r="B96" s="41"/>
      <c r="C96" s="214" t="s">
        <v>165</v>
      </c>
      <c r="D96" s="214" t="s">
        <v>147</v>
      </c>
      <c r="E96" s="215" t="s">
        <v>548</v>
      </c>
      <c r="F96" s="216" t="s">
        <v>549</v>
      </c>
      <c r="G96" s="217" t="s">
        <v>197</v>
      </c>
      <c r="H96" s="218">
        <v>10.6</v>
      </c>
      <c r="I96" s="219"/>
      <c r="J96" s="220">
        <f>ROUND(I96*H96,2)</f>
        <v>0</v>
      </c>
      <c r="K96" s="216" t="s">
        <v>151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152</v>
      </c>
      <c r="AT96" s="225" t="s">
        <v>147</v>
      </c>
      <c r="AU96" s="225" t="s">
        <v>81</v>
      </c>
      <c r="AY96" s="19" t="s">
        <v>144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152</v>
      </c>
      <c r="BM96" s="225" t="s">
        <v>550</v>
      </c>
    </row>
    <row r="97" s="2" customFormat="1">
      <c r="A97" s="40"/>
      <c r="B97" s="41"/>
      <c r="C97" s="42"/>
      <c r="D97" s="227" t="s">
        <v>154</v>
      </c>
      <c r="E97" s="42"/>
      <c r="F97" s="228" t="s">
        <v>551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154</v>
      </c>
      <c r="AU97" s="19" t="s">
        <v>81</v>
      </c>
    </row>
    <row r="98" s="13" customFormat="1">
      <c r="A98" s="13"/>
      <c r="B98" s="232"/>
      <c r="C98" s="233"/>
      <c r="D98" s="234" t="s">
        <v>156</v>
      </c>
      <c r="E98" s="235" t="s">
        <v>19</v>
      </c>
      <c r="F98" s="236" t="s">
        <v>552</v>
      </c>
      <c r="G98" s="233"/>
      <c r="H98" s="237">
        <v>10.6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156</v>
      </c>
      <c r="AU98" s="243" t="s">
        <v>81</v>
      </c>
      <c r="AV98" s="13" t="s">
        <v>81</v>
      </c>
      <c r="AW98" s="13" t="s">
        <v>32</v>
      </c>
      <c r="AX98" s="13" t="s">
        <v>79</v>
      </c>
      <c r="AY98" s="243" t="s">
        <v>144</v>
      </c>
    </row>
    <row r="99" s="2" customFormat="1" ht="49.05" customHeight="1">
      <c r="A99" s="40"/>
      <c r="B99" s="41"/>
      <c r="C99" s="214" t="s">
        <v>152</v>
      </c>
      <c r="D99" s="214" t="s">
        <v>147</v>
      </c>
      <c r="E99" s="215" t="s">
        <v>553</v>
      </c>
      <c r="F99" s="216" t="s">
        <v>554</v>
      </c>
      <c r="G99" s="217" t="s">
        <v>150</v>
      </c>
      <c r="H99" s="218">
        <v>74.629000000000005</v>
      </c>
      <c r="I99" s="219"/>
      <c r="J99" s="220">
        <f>ROUND(I99*H99,2)</f>
        <v>0</v>
      </c>
      <c r="K99" s="216" t="s">
        <v>151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0.050999999999999997</v>
      </c>
      <c r="T99" s="224">
        <f>S99*H99</f>
        <v>3.806079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152</v>
      </c>
      <c r="AT99" s="225" t="s">
        <v>147</v>
      </c>
      <c r="AU99" s="225" t="s">
        <v>81</v>
      </c>
      <c r="AY99" s="19" t="s">
        <v>144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152</v>
      </c>
      <c r="BM99" s="225" t="s">
        <v>555</v>
      </c>
    </row>
    <row r="100" s="2" customFormat="1">
      <c r="A100" s="40"/>
      <c r="B100" s="41"/>
      <c r="C100" s="42"/>
      <c r="D100" s="227" t="s">
        <v>154</v>
      </c>
      <c r="E100" s="42"/>
      <c r="F100" s="228" t="s">
        <v>556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154</v>
      </c>
      <c r="AU100" s="19" t="s">
        <v>81</v>
      </c>
    </row>
    <row r="101" s="13" customFormat="1">
      <c r="A101" s="13"/>
      <c r="B101" s="232"/>
      <c r="C101" s="233"/>
      <c r="D101" s="234" t="s">
        <v>156</v>
      </c>
      <c r="E101" s="235" t="s">
        <v>19</v>
      </c>
      <c r="F101" s="236" t="s">
        <v>157</v>
      </c>
      <c r="G101" s="233"/>
      <c r="H101" s="237">
        <v>24.033999999999999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156</v>
      </c>
      <c r="AU101" s="243" t="s">
        <v>81</v>
      </c>
      <c r="AV101" s="13" t="s">
        <v>81</v>
      </c>
      <c r="AW101" s="13" t="s">
        <v>32</v>
      </c>
      <c r="AX101" s="13" t="s">
        <v>71</v>
      </c>
      <c r="AY101" s="243" t="s">
        <v>144</v>
      </c>
    </row>
    <row r="102" s="13" customFormat="1">
      <c r="A102" s="13"/>
      <c r="B102" s="232"/>
      <c r="C102" s="233"/>
      <c r="D102" s="234" t="s">
        <v>156</v>
      </c>
      <c r="E102" s="235" t="s">
        <v>19</v>
      </c>
      <c r="F102" s="236" t="s">
        <v>158</v>
      </c>
      <c r="G102" s="233"/>
      <c r="H102" s="237">
        <v>50.594999999999999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156</v>
      </c>
      <c r="AU102" s="243" t="s">
        <v>81</v>
      </c>
      <c r="AV102" s="13" t="s">
        <v>81</v>
      </c>
      <c r="AW102" s="13" t="s">
        <v>32</v>
      </c>
      <c r="AX102" s="13" t="s">
        <v>71</v>
      </c>
      <c r="AY102" s="243" t="s">
        <v>144</v>
      </c>
    </row>
    <row r="103" s="14" customFormat="1">
      <c r="A103" s="14"/>
      <c r="B103" s="244"/>
      <c r="C103" s="245"/>
      <c r="D103" s="234" t="s">
        <v>156</v>
      </c>
      <c r="E103" s="246" t="s">
        <v>19</v>
      </c>
      <c r="F103" s="247" t="s">
        <v>159</v>
      </c>
      <c r="G103" s="245"/>
      <c r="H103" s="248">
        <v>74.628999999999991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156</v>
      </c>
      <c r="AU103" s="254" t="s">
        <v>81</v>
      </c>
      <c r="AV103" s="14" t="s">
        <v>152</v>
      </c>
      <c r="AW103" s="14" t="s">
        <v>32</v>
      </c>
      <c r="AX103" s="14" t="s">
        <v>79</v>
      </c>
      <c r="AY103" s="254" t="s">
        <v>144</v>
      </c>
    </row>
    <row r="104" s="2" customFormat="1" ht="37.8" customHeight="1">
      <c r="A104" s="40"/>
      <c r="B104" s="41"/>
      <c r="C104" s="214" t="s">
        <v>178</v>
      </c>
      <c r="D104" s="214" t="s">
        <v>147</v>
      </c>
      <c r="E104" s="215" t="s">
        <v>557</v>
      </c>
      <c r="F104" s="216" t="s">
        <v>558</v>
      </c>
      <c r="G104" s="217" t="s">
        <v>150</v>
      </c>
      <c r="H104" s="218">
        <v>1.95</v>
      </c>
      <c r="I104" s="219"/>
      <c r="J104" s="220">
        <f>ROUND(I104*H104,2)</f>
        <v>0</v>
      </c>
      <c r="K104" s="216" t="s">
        <v>151</v>
      </c>
      <c r="L104" s="46"/>
      <c r="M104" s="221" t="s">
        <v>19</v>
      </c>
      <c r="N104" s="222" t="s">
        <v>42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0.068000000000000005</v>
      </c>
      <c r="T104" s="224">
        <f>S104*H104</f>
        <v>0.1326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152</v>
      </c>
      <c r="AT104" s="225" t="s">
        <v>147</v>
      </c>
      <c r="AU104" s="225" t="s">
        <v>81</v>
      </c>
      <c r="AY104" s="19" t="s">
        <v>144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79</v>
      </c>
      <c r="BK104" s="226">
        <f>ROUND(I104*H104,2)</f>
        <v>0</v>
      </c>
      <c r="BL104" s="19" t="s">
        <v>152</v>
      </c>
      <c r="BM104" s="225" t="s">
        <v>559</v>
      </c>
    </row>
    <row r="105" s="2" customFormat="1">
      <c r="A105" s="40"/>
      <c r="B105" s="41"/>
      <c r="C105" s="42"/>
      <c r="D105" s="227" t="s">
        <v>154</v>
      </c>
      <c r="E105" s="42"/>
      <c r="F105" s="228" t="s">
        <v>560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154</v>
      </c>
      <c r="AU105" s="19" t="s">
        <v>81</v>
      </c>
    </row>
    <row r="106" s="13" customFormat="1">
      <c r="A106" s="13"/>
      <c r="B106" s="232"/>
      <c r="C106" s="233"/>
      <c r="D106" s="234" t="s">
        <v>156</v>
      </c>
      <c r="E106" s="235" t="s">
        <v>19</v>
      </c>
      <c r="F106" s="236" t="s">
        <v>561</v>
      </c>
      <c r="G106" s="233"/>
      <c r="H106" s="237">
        <v>1.95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156</v>
      </c>
      <c r="AU106" s="243" t="s">
        <v>81</v>
      </c>
      <c r="AV106" s="13" t="s">
        <v>81</v>
      </c>
      <c r="AW106" s="13" t="s">
        <v>32</v>
      </c>
      <c r="AX106" s="13" t="s">
        <v>79</v>
      </c>
      <c r="AY106" s="243" t="s">
        <v>144</v>
      </c>
    </row>
    <row r="107" s="12" customFormat="1" ht="22.8" customHeight="1">
      <c r="A107" s="12"/>
      <c r="B107" s="198"/>
      <c r="C107" s="199"/>
      <c r="D107" s="200" t="s">
        <v>70</v>
      </c>
      <c r="E107" s="212" t="s">
        <v>562</v>
      </c>
      <c r="F107" s="212" t="s">
        <v>563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SUM(P108:P119)</f>
        <v>0</v>
      </c>
      <c r="Q107" s="206"/>
      <c r="R107" s="207">
        <f>SUM(R108:R119)</f>
        <v>0</v>
      </c>
      <c r="S107" s="206"/>
      <c r="T107" s="208">
        <f>SUM(T108:T119)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79</v>
      </c>
      <c r="AT107" s="210" t="s">
        <v>70</v>
      </c>
      <c r="AU107" s="210" t="s">
        <v>79</v>
      </c>
      <c r="AY107" s="209" t="s">
        <v>144</v>
      </c>
      <c r="BK107" s="211">
        <f>SUM(BK108:BK119)</f>
        <v>0</v>
      </c>
    </row>
    <row r="108" s="2" customFormat="1" ht="33" customHeight="1">
      <c r="A108" s="40"/>
      <c r="B108" s="41"/>
      <c r="C108" s="214" t="s">
        <v>145</v>
      </c>
      <c r="D108" s="214" t="s">
        <v>147</v>
      </c>
      <c r="E108" s="215" t="s">
        <v>564</v>
      </c>
      <c r="F108" s="216" t="s">
        <v>565</v>
      </c>
      <c r="G108" s="217" t="s">
        <v>230</v>
      </c>
      <c r="H108" s="218">
        <v>7.7709999999999999</v>
      </c>
      <c r="I108" s="219"/>
      <c r="J108" s="220">
        <f>ROUND(I108*H108,2)</f>
        <v>0</v>
      </c>
      <c r="K108" s="216" t="s">
        <v>151</v>
      </c>
      <c r="L108" s="46"/>
      <c r="M108" s="221" t="s">
        <v>19</v>
      </c>
      <c r="N108" s="222" t="s">
        <v>42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152</v>
      </c>
      <c r="AT108" s="225" t="s">
        <v>147</v>
      </c>
      <c r="AU108" s="225" t="s">
        <v>81</v>
      </c>
      <c r="AY108" s="19" t="s">
        <v>144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152</v>
      </c>
      <c r="BM108" s="225" t="s">
        <v>566</v>
      </c>
    </row>
    <row r="109" s="2" customFormat="1">
      <c r="A109" s="40"/>
      <c r="B109" s="41"/>
      <c r="C109" s="42"/>
      <c r="D109" s="227" t="s">
        <v>154</v>
      </c>
      <c r="E109" s="42"/>
      <c r="F109" s="228" t="s">
        <v>567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154</v>
      </c>
      <c r="AU109" s="19" t="s">
        <v>81</v>
      </c>
    </row>
    <row r="110" s="2" customFormat="1" ht="24.15" customHeight="1">
      <c r="A110" s="40"/>
      <c r="B110" s="41"/>
      <c r="C110" s="214" t="s">
        <v>188</v>
      </c>
      <c r="D110" s="214" t="s">
        <v>147</v>
      </c>
      <c r="E110" s="215" t="s">
        <v>568</v>
      </c>
      <c r="F110" s="216" t="s">
        <v>569</v>
      </c>
      <c r="G110" s="217" t="s">
        <v>230</v>
      </c>
      <c r="H110" s="218">
        <v>38.854999999999997</v>
      </c>
      <c r="I110" s="219"/>
      <c r="J110" s="220">
        <f>ROUND(I110*H110,2)</f>
        <v>0</v>
      </c>
      <c r="K110" s="216" t="s">
        <v>151</v>
      </c>
      <c r="L110" s="46"/>
      <c r="M110" s="221" t="s">
        <v>19</v>
      </c>
      <c r="N110" s="222" t="s">
        <v>42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152</v>
      </c>
      <c r="AT110" s="225" t="s">
        <v>147</v>
      </c>
      <c r="AU110" s="225" t="s">
        <v>81</v>
      </c>
      <c r="AY110" s="19" t="s">
        <v>144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152</v>
      </c>
      <c r="BM110" s="225" t="s">
        <v>570</v>
      </c>
    </row>
    <row r="111" s="2" customFormat="1">
      <c r="A111" s="40"/>
      <c r="B111" s="41"/>
      <c r="C111" s="42"/>
      <c r="D111" s="227" t="s">
        <v>154</v>
      </c>
      <c r="E111" s="42"/>
      <c r="F111" s="228" t="s">
        <v>571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154</v>
      </c>
      <c r="AU111" s="19" t="s">
        <v>81</v>
      </c>
    </row>
    <row r="112" s="13" customFormat="1">
      <c r="A112" s="13"/>
      <c r="B112" s="232"/>
      <c r="C112" s="233"/>
      <c r="D112" s="234" t="s">
        <v>156</v>
      </c>
      <c r="E112" s="233"/>
      <c r="F112" s="236" t="s">
        <v>572</v>
      </c>
      <c r="G112" s="233"/>
      <c r="H112" s="237">
        <v>38.854999999999997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156</v>
      </c>
      <c r="AU112" s="243" t="s">
        <v>81</v>
      </c>
      <c r="AV112" s="13" t="s">
        <v>81</v>
      </c>
      <c r="AW112" s="13" t="s">
        <v>4</v>
      </c>
      <c r="AX112" s="13" t="s">
        <v>79</v>
      </c>
      <c r="AY112" s="243" t="s">
        <v>144</v>
      </c>
    </row>
    <row r="113" s="2" customFormat="1" ht="37.8" customHeight="1">
      <c r="A113" s="40"/>
      <c r="B113" s="41"/>
      <c r="C113" s="214" t="s">
        <v>194</v>
      </c>
      <c r="D113" s="214" t="s">
        <v>147</v>
      </c>
      <c r="E113" s="215" t="s">
        <v>573</v>
      </c>
      <c r="F113" s="216" t="s">
        <v>574</v>
      </c>
      <c r="G113" s="217" t="s">
        <v>230</v>
      </c>
      <c r="H113" s="218">
        <v>7.7709999999999999</v>
      </c>
      <c r="I113" s="219"/>
      <c r="J113" s="220">
        <f>ROUND(I113*H113,2)</f>
        <v>0</v>
      </c>
      <c r="K113" s="216" t="s">
        <v>151</v>
      </c>
      <c r="L113" s="46"/>
      <c r="M113" s="221" t="s">
        <v>19</v>
      </c>
      <c r="N113" s="222" t="s">
        <v>42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152</v>
      </c>
      <c r="AT113" s="225" t="s">
        <v>147</v>
      </c>
      <c r="AU113" s="225" t="s">
        <v>81</v>
      </c>
      <c r="AY113" s="19" t="s">
        <v>144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152</v>
      </c>
      <c r="BM113" s="225" t="s">
        <v>575</v>
      </c>
    </row>
    <row r="114" s="2" customFormat="1">
      <c r="A114" s="40"/>
      <c r="B114" s="41"/>
      <c r="C114" s="42"/>
      <c r="D114" s="227" t="s">
        <v>154</v>
      </c>
      <c r="E114" s="42"/>
      <c r="F114" s="228" t="s">
        <v>576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154</v>
      </c>
      <c r="AU114" s="19" t="s">
        <v>81</v>
      </c>
    </row>
    <row r="115" s="2" customFormat="1" ht="62.7" customHeight="1">
      <c r="A115" s="40"/>
      <c r="B115" s="41"/>
      <c r="C115" s="214" t="s">
        <v>201</v>
      </c>
      <c r="D115" s="214" t="s">
        <v>147</v>
      </c>
      <c r="E115" s="215" t="s">
        <v>577</v>
      </c>
      <c r="F115" s="216" t="s">
        <v>578</v>
      </c>
      <c r="G115" s="217" t="s">
        <v>230</v>
      </c>
      <c r="H115" s="218">
        <v>31.084</v>
      </c>
      <c r="I115" s="219"/>
      <c r="J115" s="220">
        <f>ROUND(I115*H115,2)</f>
        <v>0</v>
      </c>
      <c r="K115" s="216" t="s">
        <v>151</v>
      </c>
      <c r="L115" s="46"/>
      <c r="M115" s="221" t="s">
        <v>19</v>
      </c>
      <c r="N115" s="222" t="s">
        <v>42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152</v>
      </c>
      <c r="AT115" s="225" t="s">
        <v>147</v>
      </c>
      <c r="AU115" s="225" t="s">
        <v>81</v>
      </c>
      <c r="AY115" s="19" t="s">
        <v>144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152</v>
      </c>
      <c r="BM115" s="225" t="s">
        <v>579</v>
      </c>
    </row>
    <row r="116" s="2" customFormat="1">
      <c r="A116" s="40"/>
      <c r="B116" s="41"/>
      <c r="C116" s="42"/>
      <c r="D116" s="227" t="s">
        <v>154</v>
      </c>
      <c r="E116" s="42"/>
      <c r="F116" s="228" t="s">
        <v>580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154</v>
      </c>
      <c r="AU116" s="19" t="s">
        <v>81</v>
      </c>
    </row>
    <row r="117" s="13" customFormat="1">
      <c r="A117" s="13"/>
      <c r="B117" s="232"/>
      <c r="C117" s="233"/>
      <c r="D117" s="234" t="s">
        <v>156</v>
      </c>
      <c r="E117" s="233"/>
      <c r="F117" s="236" t="s">
        <v>581</v>
      </c>
      <c r="G117" s="233"/>
      <c r="H117" s="237">
        <v>31.084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156</v>
      </c>
      <c r="AU117" s="243" t="s">
        <v>81</v>
      </c>
      <c r="AV117" s="13" t="s">
        <v>81</v>
      </c>
      <c r="AW117" s="13" t="s">
        <v>4</v>
      </c>
      <c r="AX117" s="13" t="s">
        <v>79</v>
      </c>
      <c r="AY117" s="243" t="s">
        <v>144</v>
      </c>
    </row>
    <row r="118" s="2" customFormat="1" ht="44.25" customHeight="1">
      <c r="A118" s="40"/>
      <c r="B118" s="41"/>
      <c r="C118" s="214" t="s">
        <v>207</v>
      </c>
      <c r="D118" s="214" t="s">
        <v>147</v>
      </c>
      <c r="E118" s="215" t="s">
        <v>582</v>
      </c>
      <c r="F118" s="216" t="s">
        <v>583</v>
      </c>
      <c r="G118" s="217" t="s">
        <v>230</v>
      </c>
      <c r="H118" s="218">
        <v>3.9649999999999999</v>
      </c>
      <c r="I118" s="219"/>
      <c r="J118" s="220">
        <f>ROUND(I118*H118,2)</f>
        <v>0</v>
      </c>
      <c r="K118" s="216" t="s">
        <v>151</v>
      </c>
      <c r="L118" s="46"/>
      <c r="M118" s="221" t="s">
        <v>19</v>
      </c>
      <c r="N118" s="222" t="s">
        <v>42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152</v>
      </c>
      <c r="AT118" s="225" t="s">
        <v>147</v>
      </c>
      <c r="AU118" s="225" t="s">
        <v>81</v>
      </c>
      <c r="AY118" s="19" t="s">
        <v>144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152</v>
      </c>
      <c r="BM118" s="225" t="s">
        <v>584</v>
      </c>
    </row>
    <row r="119" s="2" customFormat="1">
      <c r="A119" s="40"/>
      <c r="B119" s="41"/>
      <c r="C119" s="42"/>
      <c r="D119" s="227" t="s">
        <v>154</v>
      </c>
      <c r="E119" s="42"/>
      <c r="F119" s="228" t="s">
        <v>585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154</v>
      </c>
      <c r="AU119" s="19" t="s">
        <v>81</v>
      </c>
    </row>
    <row r="120" s="12" customFormat="1" ht="25.92" customHeight="1">
      <c r="A120" s="12"/>
      <c r="B120" s="198"/>
      <c r="C120" s="199"/>
      <c r="D120" s="200" t="s">
        <v>70</v>
      </c>
      <c r="E120" s="201" t="s">
        <v>233</v>
      </c>
      <c r="F120" s="201" t="s">
        <v>234</v>
      </c>
      <c r="G120" s="199"/>
      <c r="H120" s="199"/>
      <c r="I120" s="202"/>
      <c r="J120" s="203">
        <f>BK120</f>
        <v>0</v>
      </c>
      <c r="K120" s="199"/>
      <c r="L120" s="204"/>
      <c r="M120" s="205"/>
      <c r="N120" s="206"/>
      <c r="O120" s="206"/>
      <c r="P120" s="207">
        <f>P121+P125+P131+P144</f>
        <v>0</v>
      </c>
      <c r="Q120" s="206"/>
      <c r="R120" s="207">
        <f>R121+R125+R131+R144</f>
        <v>0</v>
      </c>
      <c r="S120" s="206"/>
      <c r="T120" s="208">
        <f>T121+T125+T131+T144</f>
        <v>2.8419360500000002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81</v>
      </c>
      <c r="AT120" s="210" t="s">
        <v>70</v>
      </c>
      <c r="AU120" s="210" t="s">
        <v>71</v>
      </c>
      <c r="AY120" s="209" t="s">
        <v>144</v>
      </c>
      <c r="BK120" s="211">
        <f>BK121+BK125+BK131+BK144</f>
        <v>0</v>
      </c>
    </row>
    <row r="121" s="12" customFormat="1" ht="22.8" customHeight="1">
      <c r="A121" s="12"/>
      <c r="B121" s="198"/>
      <c r="C121" s="199"/>
      <c r="D121" s="200" t="s">
        <v>70</v>
      </c>
      <c r="E121" s="212" t="s">
        <v>235</v>
      </c>
      <c r="F121" s="212" t="s">
        <v>236</v>
      </c>
      <c r="G121" s="199"/>
      <c r="H121" s="199"/>
      <c r="I121" s="202"/>
      <c r="J121" s="213">
        <f>BK121</f>
        <v>0</v>
      </c>
      <c r="K121" s="199"/>
      <c r="L121" s="204"/>
      <c r="M121" s="205"/>
      <c r="N121" s="206"/>
      <c r="O121" s="206"/>
      <c r="P121" s="207">
        <f>SUM(P122:P124)</f>
        <v>0</v>
      </c>
      <c r="Q121" s="206"/>
      <c r="R121" s="207">
        <f>SUM(R122:R124)</f>
        <v>0</v>
      </c>
      <c r="S121" s="206"/>
      <c r="T121" s="208">
        <f>SUM(T122:T124)</f>
        <v>0.019460000000000002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9" t="s">
        <v>81</v>
      </c>
      <c r="AT121" s="210" t="s">
        <v>70</v>
      </c>
      <c r="AU121" s="210" t="s">
        <v>79</v>
      </c>
      <c r="AY121" s="209" t="s">
        <v>144</v>
      </c>
      <c r="BK121" s="211">
        <f>SUM(BK122:BK124)</f>
        <v>0</v>
      </c>
    </row>
    <row r="122" s="2" customFormat="1" ht="21.75" customHeight="1">
      <c r="A122" s="40"/>
      <c r="B122" s="41"/>
      <c r="C122" s="214" t="s">
        <v>214</v>
      </c>
      <c r="D122" s="214" t="s">
        <v>147</v>
      </c>
      <c r="E122" s="215" t="s">
        <v>586</v>
      </c>
      <c r="F122" s="216" t="s">
        <v>587</v>
      </c>
      <c r="G122" s="217" t="s">
        <v>240</v>
      </c>
      <c r="H122" s="218">
        <v>1</v>
      </c>
      <c r="I122" s="219"/>
      <c r="J122" s="220">
        <f>ROUND(I122*H122,2)</f>
        <v>0</v>
      </c>
      <c r="K122" s="216" t="s">
        <v>151</v>
      </c>
      <c r="L122" s="46"/>
      <c r="M122" s="221" t="s">
        <v>19</v>
      </c>
      <c r="N122" s="222" t="s">
        <v>42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0.019460000000000002</v>
      </c>
      <c r="T122" s="224">
        <f>S122*H122</f>
        <v>0.019460000000000002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241</v>
      </c>
      <c r="AT122" s="225" t="s">
        <v>147</v>
      </c>
      <c r="AU122" s="225" t="s">
        <v>81</v>
      </c>
      <c r="AY122" s="19" t="s">
        <v>144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241</v>
      </c>
      <c r="BM122" s="225" t="s">
        <v>588</v>
      </c>
    </row>
    <row r="123" s="2" customFormat="1">
      <c r="A123" s="40"/>
      <c r="B123" s="41"/>
      <c r="C123" s="42"/>
      <c r="D123" s="227" t="s">
        <v>154</v>
      </c>
      <c r="E123" s="42"/>
      <c r="F123" s="228" t="s">
        <v>589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154</v>
      </c>
      <c r="AU123" s="19" t="s">
        <v>81</v>
      </c>
    </row>
    <row r="124" s="13" customFormat="1">
      <c r="A124" s="13"/>
      <c r="B124" s="232"/>
      <c r="C124" s="233"/>
      <c r="D124" s="234" t="s">
        <v>156</v>
      </c>
      <c r="E124" s="235" t="s">
        <v>19</v>
      </c>
      <c r="F124" s="236" t="s">
        <v>590</v>
      </c>
      <c r="G124" s="233"/>
      <c r="H124" s="237">
        <v>1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156</v>
      </c>
      <c r="AU124" s="243" t="s">
        <v>81</v>
      </c>
      <c r="AV124" s="13" t="s">
        <v>81</v>
      </c>
      <c r="AW124" s="13" t="s">
        <v>32</v>
      </c>
      <c r="AX124" s="13" t="s">
        <v>79</v>
      </c>
      <c r="AY124" s="243" t="s">
        <v>144</v>
      </c>
    </row>
    <row r="125" s="12" customFormat="1" ht="22.8" customHeight="1">
      <c r="A125" s="12"/>
      <c r="B125" s="198"/>
      <c r="C125" s="199"/>
      <c r="D125" s="200" t="s">
        <v>70</v>
      </c>
      <c r="E125" s="212" t="s">
        <v>272</v>
      </c>
      <c r="F125" s="212" t="s">
        <v>273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SUM(P126:P130)</f>
        <v>0</v>
      </c>
      <c r="Q125" s="206"/>
      <c r="R125" s="207">
        <f>SUM(R126:R130)</f>
        <v>0</v>
      </c>
      <c r="S125" s="206"/>
      <c r="T125" s="208">
        <f>SUM(T126:T130)</f>
        <v>0.049943249999999995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81</v>
      </c>
      <c r="AT125" s="210" t="s">
        <v>70</v>
      </c>
      <c r="AU125" s="210" t="s">
        <v>79</v>
      </c>
      <c r="AY125" s="209" t="s">
        <v>144</v>
      </c>
      <c r="BK125" s="211">
        <f>SUM(BK126:BK130)</f>
        <v>0</v>
      </c>
    </row>
    <row r="126" s="2" customFormat="1" ht="16.5" customHeight="1">
      <c r="A126" s="40"/>
      <c r="B126" s="41"/>
      <c r="C126" s="214" t="s">
        <v>220</v>
      </c>
      <c r="D126" s="214" t="s">
        <v>147</v>
      </c>
      <c r="E126" s="215" t="s">
        <v>591</v>
      </c>
      <c r="F126" s="216" t="s">
        <v>592</v>
      </c>
      <c r="G126" s="217" t="s">
        <v>150</v>
      </c>
      <c r="H126" s="218">
        <v>4.7249999999999996</v>
      </c>
      <c r="I126" s="219"/>
      <c r="J126" s="220">
        <f>ROUND(I126*H126,2)</f>
        <v>0</v>
      </c>
      <c r="K126" s="216" t="s">
        <v>151</v>
      </c>
      <c r="L126" s="46"/>
      <c r="M126" s="221" t="s">
        <v>19</v>
      </c>
      <c r="N126" s="222" t="s">
        <v>42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0.01057</v>
      </c>
      <c r="T126" s="224">
        <f>S126*H126</f>
        <v>0.049943249999999995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241</v>
      </c>
      <c r="AT126" s="225" t="s">
        <v>147</v>
      </c>
      <c r="AU126" s="225" t="s">
        <v>81</v>
      </c>
      <c r="AY126" s="19" t="s">
        <v>144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241</v>
      </c>
      <c r="BM126" s="225" t="s">
        <v>593</v>
      </c>
    </row>
    <row r="127" s="2" customFormat="1">
      <c r="A127" s="40"/>
      <c r="B127" s="41"/>
      <c r="C127" s="42"/>
      <c r="D127" s="227" t="s">
        <v>154</v>
      </c>
      <c r="E127" s="42"/>
      <c r="F127" s="228" t="s">
        <v>594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154</v>
      </c>
      <c r="AU127" s="19" t="s">
        <v>81</v>
      </c>
    </row>
    <row r="128" s="13" customFormat="1">
      <c r="A128" s="13"/>
      <c r="B128" s="232"/>
      <c r="C128" s="233"/>
      <c r="D128" s="234" t="s">
        <v>156</v>
      </c>
      <c r="E128" s="235" t="s">
        <v>19</v>
      </c>
      <c r="F128" s="236" t="s">
        <v>303</v>
      </c>
      <c r="G128" s="233"/>
      <c r="H128" s="237">
        <v>4.7249999999999996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156</v>
      </c>
      <c r="AU128" s="243" t="s">
        <v>81</v>
      </c>
      <c r="AV128" s="13" t="s">
        <v>81</v>
      </c>
      <c r="AW128" s="13" t="s">
        <v>32</v>
      </c>
      <c r="AX128" s="13" t="s">
        <v>79</v>
      </c>
      <c r="AY128" s="243" t="s">
        <v>144</v>
      </c>
    </row>
    <row r="129" s="2" customFormat="1" ht="24.15" customHeight="1">
      <c r="A129" s="40"/>
      <c r="B129" s="41"/>
      <c r="C129" s="214" t="s">
        <v>227</v>
      </c>
      <c r="D129" s="214" t="s">
        <v>147</v>
      </c>
      <c r="E129" s="215" t="s">
        <v>595</v>
      </c>
      <c r="F129" s="216" t="s">
        <v>596</v>
      </c>
      <c r="G129" s="217" t="s">
        <v>150</v>
      </c>
      <c r="H129" s="218">
        <v>4.7249999999999996</v>
      </c>
      <c r="I129" s="219"/>
      <c r="J129" s="220">
        <f>ROUND(I129*H129,2)</f>
        <v>0</v>
      </c>
      <c r="K129" s="216" t="s">
        <v>151</v>
      </c>
      <c r="L129" s="46"/>
      <c r="M129" s="221" t="s">
        <v>19</v>
      </c>
      <c r="N129" s="222" t="s">
        <v>42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241</v>
      </c>
      <c r="AT129" s="225" t="s">
        <v>147</v>
      </c>
      <c r="AU129" s="225" t="s">
        <v>81</v>
      </c>
      <c r="AY129" s="19" t="s">
        <v>144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241</v>
      </c>
      <c r="BM129" s="225" t="s">
        <v>597</v>
      </c>
    </row>
    <row r="130" s="2" customFormat="1">
      <c r="A130" s="40"/>
      <c r="B130" s="41"/>
      <c r="C130" s="42"/>
      <c r="D130" s="227" t="s">
        <v>154</v>
      </c>
      <c r="E130" s="42"/>
      <c r="F130" s="228" t="s">
        <v>598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154</v>
      </c>
      <c r="AU130" s="19" t="s">
        <v>81</v>
      </c>
    </row>
    <row r="131" s="12" customFormat="1" ht="22.8" customHeight="1">
      <c r="A131" s="12"/>
      <c r="B131" s="198"/>
      <c r="C131" s="199"/>
      <c r="D131" s="200" t="s">
        <v>70</v>
      </c>
      <c r="E131" s="212" t="s">
        <v>340</v>
      </c>
      <c r="F131" s="212" t="s">
        <v>341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SUM(P132:P143)</f>
        <v>0</v>
      </c>
      <c r="Q131" s="206"/>
      <c r="R131" s="207">
        <f>SUM(R132:R143)</f>
        <v>0</v>
      </c>
      <c r="S131" s="206"/>
      <c r="T131" s="208">
        <f>SUM(T132:T143)</f>
        <v>2.5895928000000001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81</v>
      </c>
      <c r="AT131" s="210" t="s">
        <v>70</v>
      </c>
      <c r="AU131" s="210" t="s">
        <v>79</v>
      </c>
      <c r="AY131" s="209" t="s">
        <v>144</v>
      </c>
      <c r="BK131" s="211">
        <f>SUM(BK132:BK143)</f>
        <v>0</v>
      </c>
    </row>
    <row r="132" s="2" customFormat="1" ht="21.75" customHeight="1">
      <c r="A132" s="40"/>
      <c r="B132" s="41"/>
      <c r="C132" s="214" t="s">
        <v>237</v>
      </c>
      <c r="D132" s="214" t="s">
        <v>147</v>
      </c>
      <c r="E132" s="215" t="s">
        <v>599</v>
      </c>
      <c r="F132" s="216" t="s">
        <v>600</v>
      </c>
      <c r="G132" s="217" t="s">
        <v>150</v>
      </c>
      <c r="H132" s="218">
        <v>26.352</v>
      </c>
      <c r="I132" s="219"/>
      <c r="J132" s="220">
        <f>ROUND(I132*H132,2)</f>
        <v>0</v>
      </c>
      <c r="K132" s="216" t="s">
        <v>151</v>
      </c>
      <c r="L132" s="46"/>
      <c r="M132" s="221" t="s">
        <v>19</v>
      </c>
      <c r="N132" s="222" t="s">
        <v>42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0.024649999999999998</v>
      </c>
      <c r="T132" s="224">
        <f>S132*H132</f>
        <v>0.64957679999999995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241</v>
      </c>
      <c r="AT132" s="225" t="s">
        <v>147</v>
      </c>
      <c r="AU132" s="225" t="s">
        <v>81</v>
      </c>
      <c r="AY132" s="19" t="s">
        <v>144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241</v>
      </c>
      <c r="BM132" s="225" t="s">
        <v>601</v>
      </c>
    </row>
    <row r="133" s="2" customFormat="1">
      <c r="A133" s="40"/>
      <c r="B133" s="41"/>
      <c r="C133" s="42"/>
      <c r="D133" s="227" t="s">
        <v>154</v>
      </c>
      <c r="E133" s="42"/>
      <c r="F133" s="228" t="s">
        <v>602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154</v>
      </c>
      <c r="AU133" s="19" t="s">
        <v>81</v>
      </c>
    </row>
    <row r="134" s="13" customFormat="1">
      <c r="A134" s="13"/>
      <c r="B134" s="232"/>
      <c r="C134" s="233"/>
      <c r="D134" s="234" t="s">
        <v>156</v>
      </c>
      <c r="E134" s="235" t="s">
        <v>19</v>
      </c>
      <c r="F134" s="236" t="s">
        <v>603</v>
      </c>
      <c r="G134" s="233"/>
      <c r="H134" s="237">
        <v>26.352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156</v>
      </c>
      <c r="AU134" s="243" t="s">
        <v>81</v>
      </c>
      <c r="AV134" s="13" t="s">
        <v>81</v>
      </c>
      <c r="AW134" s="13" t="s">
        <v>32</v>
      </c>
      <c r="AX134" s="13" t="s">
        <v>79</v>
      </c>
      <c r="AY134" s="243" t="s">
        <v>144</v>
      </c>
    </row>
    <row r="135" s="2" customFormat="1" ht="16.5" customHeight="1">
      <c r="A135" s="40"/>
      <c r="B135" s="41"/>
      <c r="C135" s="214" t="s">
        <v>8</v>
      </c>
      <c r="D135" s="214" t="s">
        <v>147</v>
      </c>
      <c r="E135" s="215" t="s">
        <v>604</v>
      </c>
      <c r="F135" s="216" t="s">
        <v>605</v>
      </c>
      <c r="G135" s="217" t="s">
        <v>150</v>
      </c>
      <c r="H135" s="218">
        <v>26.352</v>
      </c>
      <c r="I135" s="219"/>
      <c r="J135" s="220">
        <f>ROUND(I135*H135,2)</f>
        <v>0</v>
      </c>
      <c r="K135" s="216" t="s">
        <v>151</v>
      </c>
      <c r="L135" s="46"/>
      <c r="M135" s="221" t="s">
        <v>19</v>
      </c>
      <c r="N135" s="222" t="s">
        <v>42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0.0080000000000000002</v>
      </c>
      <c r="T135" s="224">
        <f>S135*H135</f>
        <v>0.210816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241</v>
      </c>
      <c r="AT135" s="225" t="s">
        <v>147</v>
      </c>
      <c r="AU135" s="225" t="s">
        <v>81</v>
      </c>
      <c r="AY135" s="19" t="s">
        <v>144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241</v>
      </c>
      <c r="BM135" s="225" t="s">
        <v>606</v>
      </c>
    </row>
    <row r="136" s="2" customFormat="1">
      <c r="A136" s="40"/>
      <c r="B136" s="41"/>
      <c r="C136" s="42"/>
      <c r="D136" s="227" t="s">
        <v>154</v>
      </c>
      <c r="E136" s="42"/>
      <c r="F136" s="228" t="s">
        <v>607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154</v>
      </c>
      <c r="AU136" s="19" t="s">
        <v>81</v>
      </c>
    </row>
    <row r="137" s="2" customFormat="1" ht="24.15" customHeight="1">
      <c r="A137" s="40"/>
      <c r="B137" s="41"/>
      <c r="C137" s="214" t="s">
        <v>241</v>
      </c>
      <c r="D137" s="214" t="s">
        <v>147</v>
      </c>
      <c r="E137" s="215" t="s">
        <v>342</v>
      </c>
      <c r="F137" s="216" t="s">
        <v>343</v>
      </c>
      <c r="G137" s="217" t="s">
        <v>246</v>
      </c>
      <c r="H137" s="218">
        <v>1</v>
      </c>
      <c r="I137" s="219"/>
      <c r="J137" s="220">
        <f>ROUND(I137*H137,2)</f>
        <v>0</v>
      </c>
      <c r="K137" s="216" t="s">
        <v>151</v>
      </c>
      <c r="L137" s="46"/>
      <c r="M137" s="221" t="s">
        <v>19</v>
      </c>
      <c r="N137" s="222" t="s">
        <v>42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0.024</v>
      </c>
      <c r="T137" s="224">
        <f>S137*H137</f>
        <v>0.024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241</v>
      </c>
      <c r="AT137" s="225" t="s">
        <v>147</v>
      </c>
      <c r="AU137" s="225" t="s">
        <v>81</v>
      </c>
      <c r="AY137" s="19" t="s">
        <v>144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241</v>
      </c>
      <c r="BM137" s="225" t="s">
        <v>608</v>
      </c>
    </row>
    <row r="138" s="2" customFormat="1">
      <c r="A138" s="40"/>
      <c r="B138" s="41"/>
      <c r="C138" s="42"/>
      <c r="D138" s="227" t="s">
        <v>154</v>
      </c>
      <c r="E138" s="42"/>
      <c r="F138" s="228" t="s">
        <v>345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154</v>
      </c>
      <c r="AU138" s="19" t="s">
        <v>81</v>
      </c>
    </row>
    <row r="139" s="13" customFormat="1">
      <c r="A139" s="13"/>
      <c r="B139" s="232"/>
      <c r="C139" s="233"/>
      <c r="D139" s="234" t="s">
        <v>156</v>
      </c>
      <c r="E139" s="235" t="s">
        <v>19</v>
      </c>
      <c r="F139" s="236" t="s">
        <v>609</v>
      </c>
      <c r="G139" s="233"/>
      <c r="H139" s="237">
        <v>1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156</v>
      </c>
      <c r="AU139" s="243" t="s">
        <v>81</v>
      </c>
      <c r="AV139" s="13" t="s">
        <v>81</v>
      </c>
      <c r="AW139" s="13" t="s">
        <v>32</v>
      </c>
      <c r="AX139" s="13" t="s">
        <v>79</v>
      </c>
      <c r="AY139" s="243" t="s">
        <v>144</v>
      </c>
    </row>
    <row r="140" s="2" customFormat="1" ht="24.15" customHeight="1">
      <c r="A140" s="40"/>
      <c r="B140" s="41"/>
      <c r="C140" s="214" t="s">
        <v>254</v>
      </c>
      <c r="D140" s="214" t="s">
        <v>147</v>
      </c>
      <c r="E140" s="215" t="s">
        <v>610</v>
      </c>
      <c r="F140" s="216" t="s">
        <v>611</v>
      </c>
      <c r="G140" s="217" t="s">
        <v>246</v>
      </c>
      <c r="H140" s="218">
        <v>1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42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0.17399999999999999</v>
      </c>
      <c r="T140" s="224">
        <f>S140*H140</f>
        <v>0.17399999999999999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241</v>
      </c>
      <c r="AT140" s="225" t="s">
        <v>147</v>
      </c>
      <c r="AU140" s="225" t="s">
        <v>81</v>
      </c>
      <c r="AY140" s="19" t="s">
        <v>144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241</v>
      </c>
      <c r="BM140" s="225" t="s">
        <v>612</v>
      </c>
    </row>
    <row r="141" s="13" customFormat="1">
      <c r="A141" s="13"/>
      <c r="B141" s="232"/>
      <c r="C141" s="233"/>
      <c r="D141" s="234" t="s">
        <v>156</v>
      </c>
      <c r="E141" s="235" t="s">
        <v>19</v>
      </c>
      <c r="F141" s="236" t="s">
        <v>613</v>
      </c>
      <c r="G141" s="233"/>
      <c r="H141" s="237">
        <v>1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156</v>
      </c>
      <c r="AU141" s="243" t="s">
        <v>81</v>
      </c>
      <c r="AV141" s="13" t="s">
        <v>81</v>
      </c>
      <c r="AW141" s="13" t="s">
        <v>32</v>
      </c>
      <c r="AX141" s="13" t="s">
        <v>79</v>
      </c>
      <c r="AY141" s="243" t="s">
        <v>144</v>
      </c>
    </row>
    <row r="142" s="2" customFormat="1" ht="24.15" customHeight="1">
      <c r="A142" s="40"/>
      <c r="B142" s="41"/>
      <c r="C142" s="214" t="s">
        <v>261</v>
      </c>
      <c r="D142" s="214" t="s">
        <v>147</v>
      </c>
      <c r="E142" s="215" t="s">
        <v>614</v>
      </c>
      <c r="F142" s="216" t="s">
        <v>611</v>
      </c>
      <c r="G142" s="217" t="s">
        <v>197</v>
      </c>
      <c r="H142" s="218">
        <v>8.8000000000000007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42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0.17399999999999999</v>
      </c>
      <c r="T142" s="224">
        <f>S142*H142</f>
        <v>1.5312000000000001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241</v>
      </c>
      <c r="AT142" s="225" t="s">
        <v>147</v>
      </c>
      <c r="AU142" s="225" t="s">
        <v>81</v>
      </c>
      <c r="AY142" s="19" t="s">
        <v>144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241</v>
      </c>
      <c r="BM142" s="225" t="s">
        <v>615</v>
      </c>
    </row>
    <row r="143" s="13" customFormat="1">
      <c r="A143" s="13"/>
      <c r="B143" s="232"/>
      <c r="C143" s="233"/>
      <c r="D143" s="234" t="s">
        <v>156</v>
      </c>
      <c r="E143" s="235" t="s">
        <v>19</v>
      </c>
      <c r="F143" s="236" t="s">
        <v>616</v>
      </c>
      <c r="G143" s="233"/>
      <c r="H143" s="237">
        <v>8.8000000000000007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156</v>
      </c>
      <c r="AU143" s="243" t="s">
        <v>81</v>
      </c>
      <c r="AV143" s="13" t="s">
        <v>81</v>
      </c>
      <c r="AW143" s="13" t="s">
        <v>32</v>
      </c>
      <c r="AX143" s="13" t="s">
        <v>79</v>
      </c>
      <c r="AY143" s="243" t="s">
        <v>144</v>
      </c>
    </row>
    <row r="144" s="12" customFormat="1" ht="22.8" customHeight="1">
      <c r="A144" s="12"/>
      <c r="B144" s="198"/>
      <c r="C144" s="199"/>
      <c r="D144" s="200" t="s">
        <v>70</v>
      </c>
      <c r="E144" s="212" t="s">
        <v>352</v>
      </c>
      <c r="F144" s="212" t="s">
        <v>353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SUM(P145:P158)</f>
        <v>0</v>
      </c>
      <c r="Q144" s="206"/>
      <c r="R144" s="207">
        <f>SUM(R145:R158)</f>
        <v>0</v>
      </c>
      <c r="S144" s="206"/>
      <c r="T144" s="208">
        <f>SUM(T145:T158)</f>
        <v>0.18293999999999999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81</v>
      </c>
      <c r="AT144" s="210" t="s">
        <v>70</v>
      </c>
      <c r="AU144" s="210" t="s">
        <v>79</v>
      </c>
      <c r="AY144" s="209" t="s">
        <v>144</v>
      </c>
      <c r="BK144" s="211">
        <f>SUM(BK145:BK158)</f>
        <v>0</v>
      </c>
    </row>
    <row r="145" s="2" customFormat="1" ht="24.15" customHeight="1">
      <c r="A145" s="40"/>
      <c r="B145" s="41"/>
      <c r="C145" s="214" t="s">
        <v>267</v>
      </c>
      <c r="D145" s="214" t="s">
        <v>147</v>
      </c>
      <c r="E145" s="215" t="s">
        <v>617</v>
      </c>
      <c r="F145" s="216" t="s">
        <v>618</v>
      </c>
      <c r="G145" s="217" t="s">
        <v>150</v>
      </c>
      <c r="H145" s="218">
        <v>57.904000000000003</v>
      </c>
      <c r="I145" s="219"/>
      <c r="J145" s="220">
        <f>ROUND(I145*H145,2)</f>
        <v>0</v>
      </c>
      <c r="K145" s="216" t="s">
        <v>151</v>
      </c>
      <c r="L145" s="46"/>
      <c r="M145" s="221" t="s">
        <v>19</v>
      </c>
      <c r="N145" s="222" t="s">
        <v>42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0.0030000000000000001</v>
      </c>
      <c r="T145" s="224">
        <f>S145*H145</f>
        <v>0.17371200000000001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241</v>
      </c>
      <c r="AT145" s="225" t="s">
        <v>147</v>
      </c>
      <c r="AU145" s="225" t="s">
        <v>81</v>
      </c>
      <c r="AY145" s="19" t="s">
        <v>144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241</v>
      </c>
      <c r="BM145" s="225" t="s">
        <v>619</v>
      </c>
    </row>
    <row r="146" s="2" customFormat="1">
      <c r="A146" s="40"/>
      <c r="B146" s="41"/>
      <c r="C146" s="42"/>
      <c r="D146" s="227" t="s">
        <v>154</v>
      </c>
      <c r="E146" s="42"/>
      <c r="F146" s="228" t="s">
        <v>620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154</v>
      </c>
      <c r="AU146" s="19" t="s">
        <v>81</v>
      </c>
    </row>
    <row r="147" s="13" customFormat="1">
      <c r="A147" s="13"/>
      <c r="B147" s="232"/>
      <c r="C147" s="233"/>
      <c r="D147" s="234" t="s">
        <v>156</v>
      </c>
      <c r="E147" s="235" t="s">
        <v>19</v>
      </c>
      <c r="F147" s="236" t="s">
        <v>621</v>
      </c>
      <c r="G147" s="233"/>
      <c r="H147" s="237">
        <v>57.904000000000003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156</v>
      </c>
      <c r="AU147" s="243" t="s">
        <v>81</v>
      </c>
      <c r="AV147" s="13" t="s">
        <v>81</v>
      </c>
      <c r="AW147" s="13" t="s">
        <v>32</v>
      </c>
      <c r="AX147" s="13" t="s">
        <v>79</v>
      </c>
      <c r="AY147" s="243" t="s">
        <v>144</v>
      </c>
    </row>
    <row r="148" s="2" customFormat="1" ht="21.75" customHeight="1">
      <c r="A148" s="40"/>
      <c r="B148" s="41"/>
      <c r="C148" s="214" t="s">
        <v>274</v>
      </c>
      <c r="D148" s="214" t="s">
        <v>147</v>
      </c>
      <c r="E148" s="215" t="s">
        <v>622</v>
      </c>
      <c r="F148" s="216" t="s">
        <v>623</v>
      </c>
      <c r="G148" s="217" t="s">
        <v>197</v>
      </c>
      <c r="H148" s="218">
        <v>30.760000000000002</v>
      </c>
      <c r="I148" s="219"/>
      <c r="J148" s="220">
        <f>ROUND(I148*H148,2)</f>
        <v>0</v>
      </c>
      <c r="K148" s="216" t="s">
        <v>151</v>
      </c>
      <c r="L148" s="46"/>
      <c r="M148" s="221" t="s">
        <v>19</v>
      </c>
      <c r="N148" s="222" t="s">
        <v>42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0.00029999999999999997</v>
      </c>
      <c r="T148" s="224">
        <f>S148*H148</f>
        <v>0.0092280000000000001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241</v>
      </c>
      <c r="AT148" s="225" t="s">
        <v>147</v>
      </c>
      <c r="AU148" s="225" t="s">
        <v>81</v>
      </c>
      <c r="AY148" s="19" t="s">
        <v>144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241</v>
      </c>
      <c r="BM148" s="225" t="s">
        <v>624</v>
      </c>
    </row>
    <row r="149" s="2" customFormat="1">
      <c r="A149" s="40"/>
      <c r="B149" s="41"/>
      <c r="C149" s="42"/>
      <c r="D149" s="227" t="s">
        <v>154</v>
      </c>
      <c r="E149" s="42"/>
      <c r="F149" s="228" t="s">
        <v>625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154</v>
      </c>
      <c r="AU149" s="19" t="s">
        <v>81</v>
      </c>
    </row>
    <row r="150" s="13" customFormat="1">
      <c r="A150" s="13"/>
      <c r="B150" s="232"/>
      <c r="C150" s="233"/>
      <c r="D150" s="234" t="s">
        <v>156</v>
      </c>
      <c r="E150" s="235" t="s">
        <v>19</v>
      </c>
      <c r="F150" s="236" t="s">
        <v>626</v>
      </c>
      <c r="G150" s="233"/>
      <c r="H150" s="237">
        <v>30.760000000000002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156</v>
      </c>
      <c r="AU150" s="243" t="s">
        <v>81</v>
      </c>
      <c r="AV150" s="13" t="s">
        <v>81</v>
      </c>
      <c r="AW150" s="13" t="s">
        <v>32</v>
      </c>
      <c r="AX150" s="13" t="s">
        <v>79</v>
      </c>
      <c r="AY150" s="243" t="s">
        <v>144</v>
      </c>
    </row>
    <row r="151" s="2" customFormat="1" ht="24.15" customHeight="1">
      <c r="A151" s="40"/>
      <c r="B151" s="41"/>
      <c r="C151" s="214" t="s">
        <v>7</v>
      </c>
      <c r="D151" s="214" t="s">
        <v>147</v>
      </c>
      <c r="E151" s="215" t="s">
        <v>627</v>
      </c>
      <c r="F151" s="216" t="s">
        <v>628</v>
      </c>
      <c r="G151" s="217" t="s">
        <v>150</v>
      </c>
      <c r="H151" s="218">
        <v>12.086</v>
      </c>
      <c r="I151" s="219"/>
      <c r="J151" s="220">
        <f>ROUND(I151*H151,2)</f>
        <v>0</v>
      </c>
      <c r="K151" s="216" t="s">
        <v>151</v>
      </c>
      <c r="L151" s="46"/>
      <c r="M151" s="221" t="s">
        <v>19</v>
      </c>
      <c r="N151" s="222" t="s">
        <v>42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241</v>
      </c>
      <c r="AT151" s="225" t="s">
        <v>147</v>
      </c>
      <c r="AU151" s="225" t="s">
        <v>81</v>
      </c>
      <c r="AY151" s="19" t="s">
        <v>144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241</v>
      </c>
      <c r="BM151" s="225" t="s">
        <v>629</v>
      </c>
    </row>
    <row r="152" s="2" customFormat="1">
      <c r="A152" s="40"/>
      <c r="B152" s="41"/>
      <c r="C152" s="42"/>
      <c r="D152" s="227" t="s">
        <v>154</v>
      </c>
      <c r="E152" s="42"/>
      <c r="F152" s="228" t="s">
        <v>630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154</v>
      </c>
      <c r="AU152" s="19" t="s">
        <v>81</v>
      </c>
    </row>
    <row r="153" s="13" customFormat="1">
      <c r="A153" s="13"/>
      <c r="B153" s="232"/>
      <c r="C153" s="233"/>
      <c r="D153" s="234" t="s">
        <v>156</v>
      </c>
      <c r="E153" s="235" t="s">
        <v>19</v>
      </c>
      <c r="F153" s="236" t="s">
        <v>631</v>
      </c>
      <c r="G153" s="233"/>
      <c r="H153" s="237">
        <v>15.380000000000001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156</v>
      </c>
      <c r="AU153" s="243" t="s">
        <v>81</v>
      </c>
      <c r="AV153" s="13" t="s">
        <v>81</v>
      </c>
      <c r="AW153" s="13" t="s">
        <v>32</v>
      </c>
      <c r="AX153" s="13" t="s">
        <v>71</v>
      </c>
      <c r="AY153" s="243" t="s">
        <v>144</v>
      </c>
    </row>
    <row r="154" s="13" customFormat="1">
      <c r="A154" s="13"/>
      <c r="B154" s="232"/>
      <c r="C154" s="233"/>
      <c r="D154" s="234" t="s">
        <v>156</v>
      </c>
      <c r="E154" s="235" t="s">
        <v>19</v>
      </c>
      <c r="F154" s="236" t="s">
        <v>632</v>
      </c>
      <c r="G154" s="233"/>
      <c r="H154" s="237">
        <v>-4.5940000000000003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156</v>
      </c>
      <c r="AU154" s="243" t="s">
        <v>81</v>
      </c>
      <c r="AV154" s="13" t="s">
        <v>81</v>
      </c>
      <c r="AW154" s="13" t="s">
        <v>32</v>
      </c>
      <c r="AX154" s="13" t="s">
        <v>71</v>
      </c>
      <c r="AY154" s="243" t="s">
        <v>144</v>
      </c>
    </row>
    <row r="155" s="13" customFormat="1">
      <c r="A155" s="13"/>
      <c r="B155" s="232"/>
      <c r="C155" s="233"/>
      <c r="D155" s="234" t="s">
        <v>156</v>
      </c>
      <c r="E155" s="235" t="s">
        <v>19</v>
      </c>
      <c r="F155" s="236" t="s">
        <v>633</v>
      </c>
      <c r="G155" s="233"/>
      <c r="H155" s="237">
        <v>1.3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156</v>
      </c>
      <c r="AU155" s="243" t="s">
        <v>81</v>
      </c>
      <c r="AV155" s="13" t="s">
        <v>81</v>
      </c>
      <c r="AW155" s="13" t="s">
        <v>32</v>
      </c>
      <c r="AX155" s="13" t="s">
        <v>71</v>
      </c>
      <c r="AY155" s="243" t="s">
        <v>144</v>
      </c>
    </row>
    <row r="156" s="14" customFormat="1">
      <c r="A156" s="14"/>
      <c r="B156" s="244"/>
      <c r="C156" s="245"/>
      <c r="D156" s="234" t="s">
        <v>156</v>
      </c>
      <c r="E156" s="246" t="s">
        <v>19</v>
      </c>
      <c r="F156" s="247" t="s">
        <v>159</v>
      </c>
      <c r="G156" s="245"/>
      <c r="H156" s="248">
        <v>12.086000000000002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156</v>
      </c>
      <c r="AU156" s="254" t="s">
        <v>81</v>
      </c>
      <c r="AV156" s="14" t="s">
        <v>152</v>
      </c>
      <c r="AW156" s="14" t="s">
        <v>32</v>
      </c>
      <c r="AX156" s="14" t="s">
        <v>79</v>
      </c>
      <c r="AY156" s="254" t="s">
        <v>144</v>
      </c>
    </row>
    <row r="157" s="2" customFormat="1" ht="16.5" customHeight="1">
      <c r="A157" s="40"/>
      <c r="B157" s="41"/>
      <c r="C157" s="214" t="s">
        <v>283</v>
      </c>
      <c r="D157" s="214" t="s">
        <v>147</v>
      </c>
      <c r="E157" s="215" t="s">
        <v>634</v>
      </c>
      <c r="F157" s="216" t="s">
        <v>635</v>
      </c>
      <c r="G157" s="217" t="s">
        <v>150</v>
      </c>
      <c r="H157" s="218">
        <v>57.904000000000003</v>
      </c>
      <c r="I157" s="219"/>
      <c r="J157" s="220">
        <f>ROUND(I157*H157,2)</f>
        <v>0</v>
      </c>
      <c r="K157" s="216" t="s">
        <v>151</v>
      </c>
      <c r="L157" s="46"/>
      <c r="M157" s="221" t="s">
        <v>19</v>
      </c>
      <c r="N157" s="222" t="s">
        <v>42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241</v>
      </c>
      <c r="AT157" s="225" t="s">
        <v>147</v>
      </c>
      <c r="AU157" s="225" t="s">
        <v>81</v>
      </c>
      <c r="AY157" s="19" t="s">
        <v>144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241</v>
      </c>
      <c r="BM157" s="225" t="s">
        <v>636</v>
      </c>
    </row>
    <row r="158" s="2" customFormat="1">
      <c r="A158" s="40"/>
      <c r="B158" s="41"/>
      <c r="C158" s="42"/>
      <c r="D158" s="227" t="s">
        <v>154</v>
      </c>
      <c r="E158" s="42"/>
      <c r="F158" s="228" t="s">
        <v>637</v>
      </c>
      <c r="G158" s="42"/>
      <c r="H158" s="42"/>
      <c r="I158" s="229"/>
      <c r="J158" s="42"/>
      <c r="K158" s="42"/>
      <c r="L158" s="46"/>
      <c r="M158" s="275"/>
      <c r="N158" s="276"/>
      <c r="O158" s="277"/>
      <c r="P158" s="277"/>
      <c r="Q158" s="277"/>
      <c r="R158" s="277"/>
      <c r="S158" s="277"/>
      <c r="T158" s="278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154</v>
      </c>
      <c r="AU158" s="19" t="s">
        <v>81</v>
      </c>
    </row>
    <row r="159" s="2" customFormat="1" ht="6.96" customHeight="1">
      <c r="A159" s="40"/>
      <c r="B159" s="61"/>
      <c r="C159" s="62"/>
      <c r="D159" s="62"/>
      <c r="E159" s="62"/>
      <c r="F159" s="62"/>
      <c r="G159" s="62"/>
      <c r="H159" s="62"/>
      <c r="I159" s="62"/>
      <c r="J159" s="62"/>
      <c r="K159" s="62"/>
      <c r="L159" s="46"/>
      <c r="M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</sheetData>
  <sheetProtection sheet="1" autoFilter="0" formatColumns="0" formatRows="0" objects="1" scenarios="1" spinCount="100000" saltValue="chUiMbLj8AVgm5Pi42XHob7u7i5Hvh9yLN/RJAaQZLHI0kuexyj/wJ76PxM/nM4dI4VEaJS+NVK/iZQDmdEGVQ==" hashValue="DgdxH4rhYeqhB40V8bOI+AhKVlvut9pwJ/4ETgonQ2cDKLefQXZzVdIC7Y0cUiiysuFBh0nfC2UIMuzisvlvHQ==" algorithmName="SHA-512" password="CC35"/>
  <autoFilter ref="C86:K15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6_01/949101111"/>
    <hyperlink ref="F94" r:id="rId2" display="https://podminky.urs.cz/item/CS_URS_2026_01/965042221"/>
    <hyperlink ref="F97" r:id="rId3" display="https://podminky.urs.cz/item/CS_URS_2026_01/977312113"/>
    <hyperlink ref="F100" r:id="rId4" display="https://podminky.urs.cz/item/CS_URS_2026_01/978013191"/>
    <hyperlink ref="F105" r:id="rId5" display="https://podminky.urs.cz/item/CS_URS_2026_01/978059541"/>
    <hyperlink ref="F109" r:id="rId6" display="https://podminky.urs.cz/item/CS_URS_2026_01/997006512"/>
    <hyperlink ref="F111" r:id="rId7" display="https://podminky.urs.cz/item/CS_URS_2026_01/997006519"/>
    <hyperlink ref="F114" r:id="rId8" display="https://podminky.urs.cz/item/CS_URS_2026_01/997013211"/>
    <hyperlink ref="F116" r:id="rId9" display="https://podminky.urs.cz/item/CS_URS_2026_01/997013219"/>
    <hyperlink ref="F119" r:id="rId10" display="https://podminky.urs.cz/item/CS_URS_2026_01/997013871"/>
    <hyperlink ref="F123" r:id="rId11" display="https://podminky.urs.cz/item/CS_URS_2026_01/725210821"/>
    <hyperlink ref="F127" r:id="rId12" display="https://podminky.urs.cz/item/CS_URS_2026_01/735121810"/>
    <hyperlink ref="F130" r:id="rId13" display="https://podminky.urs.cz/item/CS_URS_2026_01/735494811"/>
    <hyperlink ref="F133" r:id="rId14" display="https://podminky.urs.cz/item/CS_URS_2026_01/766411812"/>
    <hyperlink ref="F136" r:id="rId15" display="https://podminky.urs.cz/item/CS_URS_2026_01/766411822"/>
    <hyperlink ref="F138" r:id="rId16" display="https://podminky.urs.cz/item/CS_URS_2026_01/766691914"/>
    <hyperlink ref="F146" r:id="rId17" display="https://podminky.urs.cz/item/CS_URS_2026_01/776201812"/>
    <hyperlink ref="F149" r:id="rId18" display="https://podminky.urs.cz/item/CS_URS_2026_01/776410811"/>
    <hyperlink ref="F152" r:id="rId19" display="https://podminky.urs.cz/item/CS_URS_2026_01/776501812"/>
    <hyperlink ref="F158" r:id="rId20" display="https://podminky.urs.cz/item/CS_URS_2026_01/7769918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638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34</v>
      </c>
      <c r="G12" s="40"/>
      <c r="H12" s="40"/>
      <c r="I12" s="144" t="s">
        <v>23</v>
      </c>
      <c r="J12" s="148" t="str">
        <f>'Rekapitulace stavby'!AN8</f>
        <v>4. 5. 2026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tr">
        <f>IF('Rekapitulace stavby'!AN10="","",'Rekapitulace stavby'!AN10)</f>
        <v/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tr">
        <f>IF('Rekapitulace stavby'!E11="","",'Rekapitulace stavby'!E11)</f>
        <v>Základní škola Pardubice-Polabiny, Prodloužená 283</v>
      </c>
      <c r="F15" s="40"/>
      <c r="G15" s="40"/>
      <c r="H15" s="40"/>
      <c r="I15" s="144" t="s">
        <v>27</v>
      </c>
      <c r="J15" s="135" t="str">
        <f>IF('Rekapitulace stavby'!AN11="","",'Rekapitulace stavby'!AN11)</f>
        <v/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28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27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30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>astalon s.r.o.</v>
      </c>
      <c r="F21" s="40"/>
      <c r="G21" s="40"/>
      <c r="H21" s="40"/>
      <c r="I21" s="144" t="s">
        <v>27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33</v>
      </c>
      <c r="E23" s="40"/>
      <c r="F23" s="40"/>
      <c r="G23" s="40"/>
      <c r="H23" s="40"/>
      <c r="I23" s="144" t="s">
        <v>26</v>
      </c>
      <c r="J23" s="135" t="str">
        <f>IF('Rekapitulace stavby'!AN19="","",'Rekapitulace stavby'!AN19)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4" t="s">
        <v>27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35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37</v>
      </c>
      <c r="E30" s="40"/>
      <c r="F30" s="40"/>
      <c r="G30" s="40"/>
      <c r="H30" s="40"/>
      <c r="I30" s="40"/>
      <c r="J30" s="155">
        <f>ROUND(J85,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39</v>
      </c>
      <c r="G32" s="40"/>
      <c r="H32" s="40"/>
      <c r="I32" s="156" t="s">
        <v>38</v>
      </c>
      <c r="J32" s="156" t="s">
        <v>40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41</v>
      </c>
      <c r="E33" s="144" t="s">
        <v>42</v>
      </c>
      <c r="F33" s="158">
        <f>ROUND((SUM(BE85:BE131)),  2)</f>
        <v>0</v>
      </c>
      <c r="G33" s="40"/>
      <c r="H33" s="40"/>
      <c r="I33" s="159">
        <v>0.20999999999999999</v>
      </c>
      <c r="J33" s="158">
        <f>ROUND(((SUM(BE85:BE131))*I33),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43</v>
      </c>
      <c r="F34" s="158">
        <f>ROUND((SUM(BF85:BF131)),  2)</f>
        <v>0</v>
      </c>
      <c r="G34" s="40"/>
      <c r="H34" s="40"/>
      <c r="I34" s="159">
        <v>0.14999999999999999</v>
      </c>
      <c r="J34" s="158">
        <f>ROUND(((SUM(BF85:BF131))*I34),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44</v>
      </c>
      <c r="F35" s="158">
        <f>ROUND((SUM(BG85:BG131)),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45</v>
      </c>
      <c r="F36" s="158">
        <f>ROUND((SUM(BH85:BH131)),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ROUND((SUM(BI85:BI131)),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47</v>
      </c>
      <c r="E39" s="162"/>
      <c r="F39" s="162"/>
      <c r="G39" s="163" t="s">
        <v>48</v>
      </c>
      <c r="H39" s="164" t="s">
        <v>49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Základní škola Pardubice-Polabiny, Prodloužená 283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01c - Silnoproud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4. 5. 2026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Základní škola Pardubice-Polabiny, Prodloužená 283</v>
      </c>
      <c r="G54" s="42"/>
      <c r="H54" s="42"/>
      <c r="I54" s="34" t="s">
        <v>30</v>
      </c>
      <c r="J54" s="38" t="str">
        <f>E21</f>
        <v>astalon s.r.o.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108</v>
      </c>
      <c r="D57" s="173"/>
      <c r="E57" s="173"/>
      <c r="F57" s="173"/>
      <c r="G57" s="173"/>
      <c r="H57" s="173"/>
      <c r="I57" s="173"/>
      <c r="J57" s="174" t="s">
        <v>109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76"/>
      <c r="C60" s="177"/>
      <c r="D60" s="178" t="s">
        <v>639</v>
      </c>
      <c r="E60" s="179"/>
      <c r="F60" s="179"/>
      <c r="G60" s="179"/>
      <c r="H60" s="179"/>
      <c r="I60" s="179"/>
      <c r="J60" s="180">
        <f>J86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6"/>
      <c r="C61" s="177"/>
      <c r="D61" s="178" t="s">
        <v>640</v>
      </c>
      <c r="E61" s="179"/>
      <c r="F61" s="179"/>
      <c r="G61" s="179"/>
      <c r="H61" s="179"/>
      <c r="I61" s="179"/>
      <c r="J61" s="180">
        <f>J89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6"/>
      <c r="C62" s="177"/>
      <c r="D62" s="178" t="s">
        <v>641</v>
      </c>
      <c r="E62" s="179"/>
      <c r="F62" s="179"/>
      <c r="G62" s="179"/>
      <c r="H62" s="179"/>
      <c r="I62" s="179"/>
      <c r="J62" s="180">
        <f>J101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6"/>
      <c r="C63" s="177"/>
      <c r="D63" s="178" t="s">
        <v>642</v>
      </c>
      <c r="E63" s="179"/>
      <c r="F63" s="179"/>
      <c r="G63" s="179"/>
      <c r="H63" s="179"/>
      <c r="I63" s="179"/>
      <c r="J63" s="180">
        <f>J104</f>
        <v>0</v>
      </c>
      <c r="K63" s="177"/>
      <c r="L63" s="18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6"/>
      <c r="C64" s="177"/>
      <c r="D64" s="178" t="s">
        <v>643</v>
      </c>
      <c r="E64" s="179"/>
      <c r="F64" s="179"/>
      <c r="G64" s="179"/>
      <c r="H64" s="179"/>
      <c r="I64" s="179"/>
      <c r="J64" s="180">
        <f>J114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644</v>
      </c>
      <c r="E65" s="179"/>
      <c r="F65" s="179"/>
      <c r="G65" s="179"/>
      <c r="H65" s="179"/>
      <c r="I65" s="179"/>
      <c r="J65" s="180">
        <f>J120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129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Základní škola Pardubice-Polabiny, Prodloužená 283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105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01c - Silnoproud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4. 5. 2026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Základní škola Pardubice-Polabiny, Prodloužená 283</v>
      </c>
      <c r="G81" s="42"/>
      <c r="H81" s="42"/>
      <c r="I81" s="34" t="s">
        <v>30</v>
      </c>
      <c r="J81" s="38" t="str">
        <f>E21</f>
        <v>astalon s.r.o.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7"/>
      <c r="B84" s="188"/>
      <c r="C84" s="189" t="s">
        <v>130</v>
      </c>
      <c r="D84" s="190" t="s">
        <v>56</v>
      </c>
      <c r="E84" s="190" t="s">
        <v>52</v>
      </c>
      <c r="F84" s="190" t="s">
        <v>53</v>
      </c>
      <c r="G84" s="190" t="s">
        <v>131</v>
      </c>
      <c r="H84" s="190" t="s">
        <v>132</v>
      </c>
      <c r="I84" s="190" t="s">
        <v>133</v>
      </c>
      <c r="J84" s="190" t="s">
        <v>109</v>
      </c>
      <c r="K84" s="191" t="s">
        <v>134</v>
      </c>
      <c r="L84" s="192"/>
      <c r="M84" s="94" t="s">
        <v>19</v>
      </c>
      <c r="N84" s="95" t="s">
        <v>41</v>
      </c>
      <c r="O84" s="95" t="s">
        <v>135</v>
      </c>
      <c r="P84" s="95" t="s">
        <v>136</v>
      </c>
      <c r="Q84" s="95" t="s">
        <v>137</v>
      </c>
      <c r="R84" s="95" t="s">
        <v>138</v>
      </c>
      <c r="S84" s="95" t="s">
        <v>139</v>
      </c>
      <c r="T84" s="96" t="s">
        <v>140</v>
      </c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="2" customFormat="1" ht="22.8" customHeight="1">
      <c r="A85" s="40"/>
      <c r="B85" s="41"/>
      <c r="C85" s="101" t="s">
        <v>141</v>
      </c>
      <c r="D85" s="42"/>
      <c r="E85" s="42"/>
      <c r="F85" s="42"/>
      <c r="G85" s="42"/>
      <c r="H85" s="42"/>
      <c r="I85" s="42"/>
      <c r="J85" s="193">
        <f>BK85</f>
        <v>0</v>
      </c>
      <c r="K85" s="42"/>
      <c r="L85" s="46"/>
      <c r="M85" s="97"/>
      <c r="N85" s="194"/>
      <c r="O85" s="98"/>
      <c r="P85" s="195">
        <f>P86+P89+P101+P104+P114+P120</f>
        <v>0</v>
      </c>
      <c r="Q85" s="98"/>
      <c r="R85" s="195">
        <f>R86+R89+R101+R104+R114+R120</f>
        <v>0</v>
      </c>
      <c r="S85" s="98"/>
      <c r="T85" s="196">
        <f>T86+T89+T101+T104+T114+T120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110</v>
      </c>
      <c r="BK85" s="197">
        <f>BK86+BK89+BK101+BK104+BK114+BK120</f>
        <v>0</v>
      </c>
    </row>
    <row r="86" s="12" customFormat="1" ht="25.92" customHeight="1">
      <c r="A86" s="12"/>
      <c r="B86" s="198"/>
      <c r="C86" s="199"/>
      <c r="D86" s="200" t="s">
        <v>70</v>
      </c>
      <c r="E86" s="201" t="s">
        <v>645</v>
      </c>
      <c r="F86" s="201" t="s">
        <v>646</v>
      </c>
      <c r="G86" s="199"/>
      <c r="H86" s="199"/>
      <c r="I86" s="202"/>
      <c r="J86" s="203">
        <f>BK86</f>
        <v>0</v>
      </c>
      <c r="K86" s="199"/>
      <c r="L86" s="204"/>
      <c r="M86" s="205"/>
      <c r="N86" s="206"/>
      <c r="O86" s="206"/>
      <c r="P86" s="207">
        <f>SUM(P87:P88)</f>
        <v>0</v>
      </c>
      <c r="Q86" s="206"/>
      <c r="R86" s="207">
        <f>SUM(R87:R88)</f>
        <v>0</v>
      </c>
      <c r="S86" s="206"/>
      <c r="T86" s="208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79</v>
      </c>
      <c r="AT86" s="210" t="s">
        <v>70</v>
      </c>
      <c r="AU86" s="210" t="s">
        <v>71</v>
      </c>
      <c r="AY86" s="209" t="s">
        <v>144</v>
      </c>
      <c r="BK86" s="211">
        <f>SUM(BK87:BK88)</f>
        <v>0</v>
      </c>
    </row>
    <row r="87" s="2" customFormat="1" ht="24.15" customHeight="1">
      <c r="A87" s="40"/>
      <c r="B87" s="41"/>
      <c r="C87" s="214" t="s">
        <v>79</v>
      </c>
      <c r="D87" s="214" t="s">
        <v>147</v>
      </c>
      <c r="E87" s="215" t="s">
        <v>647</v>
      </c>
      <c r="F87" s="216" t="s">
        <v>648</v>
      </c>
      <c r="G87" s="217" t="s">
        <v>649</v>
      </c>
      <c r="H87" s="218">
        <v>1</v>
      </c>
      <c r="I87" s="219"/>
      <c r="J87" s="220">
        <f>ROUND(I87*H87,2)</f>
        <v>0</v>
      </c>
      <c r="K87" s="216" t="s">
        <v>19</v>
      </c>
      <c r="L87" s="46"/>
      <c r="M87" s="221" t="s">
        <v>19</v>
      </c>
      <c r="N87" s="222" t="s">
        <v>42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152</v>
      </c>
      <c r="AT87" s="225" t="s">
        <v>147</v>
      </c>
      <c r="AU87" s="225" t="s">
        <v>79</v>
      </c>
      <c r="AY87" s="19" t="s">
        <v>144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79</v>
      </c>
      <c r="BK87" s="226">
        <f>ROUND(I87*H87,2)</f>
        <v>0</v>
      </c>
      <c r="BL87" s="19" t="s">
        <v>152</v>
      </c>
      <c r="BM87" s="225" t="s">
        <v>81</v>
      </c>
    </row>
    <row r="88" s="2" customFormat="1" ht="24.15" customHeight="1">
      <c r="A88" s="40"/>
      <c r="B88" s="41"/>
      <c r="C88" s="214" t="s">
        <v>81</v>
      </c>
      <c r="D88" s="214" t="s">
        <v>147</v>
      </c>
      <c r="E88" s="215" t="s">
        <v>650</v>
      </c>
      <c r="F88" s="216" t="s">
        <v>651</v>
      </c>
      <c r="G88" s="217" t="s">
        <v>525</v>
      </c>
      <c r="H88" s="218">
        <v>5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42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152</v>
      </c>
      <c r="AT88" s="225" t="s">
        <v>147</v>
      </c>
      <c r="AU88" s="225" t="s">
        <v>79</v>
      </c>
      <c r="AY88" s="19" t="s">
        <v>144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152</v>
      </c>
      <c r="BM88" s="225" t="s">
        <v>152</v>
      </c>
    </row>
    <row r="89" s="12" customFormat="1" ht="25.92" customHeight="1">
      <c r="A89" s="12"/>
      <c r="B89" s="198"/>
      <c r="C89" s="199"/>
      <c r="D89" s="200" t="s">
        <v>70</v>
      </c>
      <c r="E89" s="201" t="s">
        <v>652</v>
      </c>
      <c r="F89" s="201" t="s">
        <v>653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SUM(P90:P100)</f>
        <v>0</v>
      </c>
      <c r="Q89" s="206"/>
      <c r="R89" s="207">
        <f>SUM(R90:R100)</f>
        <v>0</v>
      </c>
      <c r="S89" s="206"/>
      <c r="T89" s="208">
        <f>SUM(T90:T100)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79</v>
      </c>
      <c r="AT89" s="210" t="s">
        <v>70</v>
      </c>
      <c r="AU89" s="210" t="s">
        <v>71</v>
      </c>
      <c r="AY89" s="209" t="s">
        <v>144</v>
      </c>
      <c r="BK89" s="211">
        <f>SUM(BK90:BK100)</f>
        <v>0</v>
      </c>
    </row>
    <row r="90" s="2" customFormat="1" ht="24.15" customHeight="1">
      <c r="A90" s="40"/>
      <c r="B90" s="41"/>
      <c r="C90" s="214" t="s">
        <v>165</v>
      </c>
      <c r="D90" s="214" t="s">
        <v>147</v>
      </c>
      <c r="E90" s="215" t="s">
        <v>654</v>
      </c>
      <c r="F90" s="216" t="s">
        <v>655</v>
      </c>
      <c r="G90" s="217" t="s">
        <v>649</v>
      </c>
      <c r="H90" s="218">
        <v>2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42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152</v>
      </c>
      <c r="AT90" s="225" t="s">
        <v>147</v>
      </c>
      <c r="AU90" s="225" t="s">
        <v>79</v>
      </c>
      <c r="AY90" s="19" t="s">
        <v>144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79</v>
      </c>
      <c r="BK90" s="226">
        <f>ROUND(I90*H90,2)</f>
        <v>0</v>
      </c>
      <c r="BL90" s="19" t="s">
        <v>152</v>
      </c>
      <c r="BM90" s="225" t="s">
        <v>145</v>
      </c>
    </row>
    <row r="91" s="2" customFormat="1" ht="24.15" customHeight="1">
      <c r="A91" s="40"/>
      <c r="B91" s="41"/>
      <c r="C91" s="214" t="s">
        <v>152</v>
      </c>
      <c r="D91" s="214" t="s">
        <v>147</v>
      </c>
      <c r="E91" s="215" t="s">
        <v>656</v>
      </c>
      <c r="F91" s="216" t="s">
        <v>657</v>
      </c>
      <c r="G91" s="217" t="s">
        <v>649</v>
      </c>
      <c r="H91" s="218">
        <v>13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152</v>
      </c>
      <c r="AT91" s="225" t="s">
        <v>147</v>
      </c>
      <c r="AU91" s="225" t="s">
        <v>79</v>
      </c>
      <c r="AY91" s="19" t="s">
        <v>144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152</v>
      </c>
      <c r="BM91" s="225" t="s">
        <v>194</v>
      </c>
    </row>
    <row r="92" s="2" customFormat="1" ht="37.8" customHeight="1">
      <c r="A92" s="40"/>
      <c r="B92" s="41"/>
      <c r="C92" s="214" t="s">
        <v>178</v>
      </c>
      <c r="D92" s="214" t="s">
        <v>147</v>
      </c>
      <c r="E92" s="215" t="s">
        <v>658</v>
      </c>
      <c r="F92" s="216" t="s">
        <v>659</v>
      </c>
      <c r="G92" s="217" t="s">
        <v>649</v>
      </c>
      <c r="H92" s="218">
        <v>14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42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152</v>
      </c>
      <c r="AT92" s="225" t="s">
        <v>147</v>
      </c>
      <c r="AU92" s="225" t="s">
        <v>79</v>
      </c>
      <c r="AY92" s="19" t="s">
        <v>144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152</v>
      </c>
      <c r="BM92" s="225" t="s">
        <v>207</v>
      </c>
    </row>
    <row r="93" s="2" customFormat="1" ht="44.25" customHeight="1">
      <c r="A93" s="40"/>
      <c r="B93" s="41"/>
      <c r="C93" s="214" t="s">
        <v>145</v>
      </c>
      <c r="D93" s="214" t="s">
        <v>147</v>
      </c>
      <c r="E93" s="215" t="s">
        <v>660</v>
      </c>
      <c r="F93" s="216" t="s">
        <v>661</v>
      </c>
      <c r="G93" s="217" t="s">
        <v>649</v>
      </c>
      <c r="H93" s="218">
        <v>6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152</v>
      </c>
      <c r="AT93" s="225" t="s">
        <v>147</v>
      </c>
      <c r="AU93" s="225" t="s">
        <v>79</v>
      </c>
      <c r="AY93" s="19" t="s">
        <v>144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152</v>
      </c>
      <c r="BM93" s="225" t="s">
        <v>220</v>
      </c>
    </row>
    <row r="94" s="2" customFormat="1" ht="16.5" customHeight="1">
      <c r="A94" s="40"/>
      <c r="B94" s="41"/>
      <c r="C94" s="214" t="s">
        <v>188</v>
      </c>
      <c r="D94" s="214" t="s">
        <v>147</v>
      </c>
      <c r="E94" s="215" t="s">
        <v>662</v>
      </c>
      <c r="F94" s="216" t="s">
        <v>663</v>
      </c>
      <c r="G94" s="217" t="s">
        <v>649</v>
      </c>
      <c r="H94" s="218">
        <v>11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42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152</v>
      </c>
      <c r="AT94" s="225" t="s">
        <v>147</v>
      </c>
      <c r="AU94" s="225" t="s">
        <v>79</v>
      </c>
      <c r="AY94" s="19" t="s">
        <v>144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152</v>
      </c>
      <c r="BM94" s="225" t="s">
        <v>237</v>
      </c>
    </row>
    <row r="95" s="2" customFormat="1" ht="24.15" customHeight="1">
      <c r="A95" s="40"/>
      <c r="B95" s="41"/>
      <c r="C95" s="214" t="s">
        <v>194</v>
      </c>
      <c r="D95" s="214" t="s">
        <v>147</v>
      </c>
      <c r="E95" s="215" t="s">
        <v>664</v>
      </c>
      <c r="F95" s="216" t="s">
        <v>665</v>
      </c>
      <c r="G95" s="217" t="s">
        <v>649</v>
      </c>
      <c r="H95" s="218">
        <v>30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152</v>
      </c>
      <c r="AT95" s="225" t="s">
        <v>147</v>
      </c>
      <c r="AU95" s="225" t="s">
        <v>79</v>
      </c>
      <c r="AY95" s="19" t="s">
        <v>144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152</v>
      </c>
      <c r="BM95" s="225" t="s">
        <v>241</v>
      </c>
    </row>
    <row r="96" s="2" customFormat="1" ht="24.15" customHeight="1">
      <c r="A96" s="40"/>
      <c r="B96" s="41"/>
      <c r="C96" s="214" t="s">
        <v>201</v>
      </c>
      <c r="D96" s="214" t="s">
        <v>147</v>
      </c>
      <c r="E96" s="215" t="s">
        <v>666</v>
      </c>
      <c r="F96" s="216" t="s">
        <v>667</v>
      </c>
      <c r="G96" s="217" t="s">
        <v>649</v>
      </c>
      <c r="H96" s="218">
        <v>5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152</v>
      </c>
      <c r="AT96" s="225" t="s">
        <v>147</v>
      </c>
      <c r="AU96" s="225" t="s">
        <v>79</v>
      </c>
      <c r="AY96" s="19" t="s">
        <v>144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152</v>
      </c>
      <c r="BM96" s="225" t="s">
        <v>261</v>
      </c>
    </row>
    <row r="97" s="2" customFormat="1" ht="24.15" customHeight="1">
      <c r="A97" s="40"/>
      <c r="B97" s="41"/>
      <c r="C97" s="214" t="s">
        <v>207</v>
      </c>
      <c r="D97" s="214" t="s">
        <v>147</v>
      </c>
      <c r="E97" s="215" t="s">
        <v>668</v>
      </c>
      <c r="F97" s="216" t="s">
        <v>669</v>
      </c>
      <c r="G97" s="217" t="s">
        <v>649</v>
      </c>
      <c r="H97" s="218">
        <v>2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42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152</v>
      </c>
      <c r="AT97" s="225" t="s">
        <v>147</v>
      </c>
      <c r="AU97" s="225" t="s">
        <v>79</v>
      </c>
      <c r="AY97" s="19" t="s">
        <v>144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152</v>
      </c>
      <c r="BM97" s="225" t="s">
        <v>274</v>
      </c>
    </row>
    <row r="98" s="2" customFormat="1" ht="21.75" customHeight="1">
      <c r="A98" s="40"/>
      <c r="B98" s="41"/>
      <c r="C98" s="214" t="s">
        <v>214</v>
      </c>
      <c r="D98" s="214" t="s">
        <v>147</v>
      </c>
      <c r="E98" s="215" t="s">
        <v>670</v>
      </c>
      <c r="F98" s="216" t="s">
        <v>671</v>
      </c>
      <c r="G98" s="217" t="s">
        <v>672</v>
      </c>
      <c r="H98" s="218">
        <v>1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42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152</v>
      </c>
      <c r="AT98" s="225" t="s">
        <v>147</v>
      </c>
      <c r="AU98" s="225" t="s">
        <v>79</v>
      </c>
      <c r="AY98" s="19" t="s">
        <v>144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152</v>
      </c>
      <c r="BM98" s="225" t="s">
        <v>283</v>
      </c>
    </row>
    <row r="99" s="2" customFormat="1" ht="21.75" customHeight="1">
      <c r="A99" s="40"/>
      <c r="B99" s="41"/>
      <c r="C99" s="214" t="s">
        <v>220</v>
      </c>
      <c r="D99" s="214" t="s">
        <v>147</v>
      </c>
      <c r="E99" s="215" t="s">
        <v>673</v>
      </c>
      <c r="F99" s="216" t="s">
        <v>674</v>
      </c>
      <c r="G99" s="217" t="s">
        <v>672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152</v>
      </c>
      <c r="AT99" s="225" t="s">
        <v>147</v>
      </c>
      <c r="AU99" s="225" t="s">
        <v>79</v>
      </c>
      <c r="AY99" s="19" t="s">
        <v>144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152</v>
      </c>
      <c r="BM99" s="225" t="s">
        <v>293</v>
      </c>
    </row>
    <row r="100" s="2" customFormat="1" ht="21.75" customHeight="1">
      <c r="A100" s="40"/>
      <c r="B100" s="41"/>
      <c r="C100" s="214" t="s">
        <v>227</v>
      </c>
      <c r="D100" s="214" t="s">
        <v>147</v>
      </c>
      <c r="E100" s="215" t="s">
        <v>675</v>
      </c>
      <c r="F100" s="216" t="s">
        <v>676</v>
      </c>
      <c r="G100" s="217" t="s">
        <v>672</v>
      </c>
      <c r="H100" s="218">
        <v>1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42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152</v>
      </c>
      <c r="AT100" s="225" t="s">
        <v>147</v>
      </c>
      <c r="AU100" s="225" t="s">
        <v>79</v>
      </c>
      <c r="AY100" s="19" t="s">
        <v>144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152</v>
      </c>
      <c r="BM100" s="225" t="s">
        <v>304</v>
      </c>
    </row>
    <row r="101" s="12" customFormat="1" ht="25.92" customHeight="1">
      <c r="A101" s="12"/>
      <c r="B101" s="198"/>
      <c r="C101" s="199"/>
      <c r="D101" s="200" t="s">
        <v>70</v>
      </c>
      <c r="E101" s="201" t="s">
        <v>677</v>
      </c>
      <c r="F101" s="201" t="s">
        <v>678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SUM(P102:P103)</f>
        <v>0</v>
      </c>
      <c r="Q101" s="206"/>
      <c r="R101" s="207">
        <f>SUM(R102:R103)</f>
        <v>0</v>
      </c>
      <c r="S101" s="206"/>
      <c r="T101" s="208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70</v>
      </c>
      <c r="AU101" s="210" t="s">
        <v>71</v>
      </c>
      <c r="AY101" s="209" t="s">
        <v>144</v>
      </c>
      <c r="BK101" s="211">
        <f>SUM(BK102:BK103)</f>
        <v>0</v>
      </c>
    </row>
    <row r="102" s="2" customFormat="1" ht="55.5" customHeight="1">
      <c r="A102" s="40"/>
      <c r="B102" s="41"/>
      <c r="C102" s="214" t="s">
        <v>237</v>
      </c>
      <c r="D102" s="214" t="s">
        <v>147</v>
      </c>
      <c r="E102" s="215" t="s">
        <v>679</v>
      </c>
      <c r="F102" s="216" t="s">
        <v>680</v>
      </c>
      <c r="G102" s="217" t="s">
        <v>649</v>
      </c>
      <c r="H102" s="218">
        <v>12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42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152</v>
      </c>
      <c r="AT102" s="225" t="s">
        <v>147</v>
      </c>
      <c r="AU102" s="225" t="s">
        <v>79</v>
      </c>
      <c r="AY102" s="19" t="s">
        <v>144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79</v>
      </c>
      <c r="BK102" s="226">
        <f>ROUND(I102*H102,2)</f>
        <v>0</v>
      </c>
      <c r="BL102" s="19" t="s">
        <v>152</v>
      </c>
      <c r="BM102" s="225" t="s">
        <v>318</v>
      </c>
    </row>
    <row r="103" s="2" customFormat="1" ht="16.5" customHeight="1">
      <c r="A103" s="40"/>
      <c r="B103" s="41"/>
      <c r="C103" s="214" t="s">
        <v>8</v>
      </c>
      <c r="D103" s="214" t="s">
        <v>147</v>
      </c>
      <c r="E103" s="215" t="s">
        <v>681</v>
      </c>
      <c r="F103" s="216" t="s">
        <v>682</v>
      </c>
      <c r="G103" s="217" t="s">
        <v>649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42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152</v>
      </c>
      <c r="AT103" s="225" t="s">
        <v>147</v>
      </c>
      <c r="AU103" s="225" t="s">
        <v>79</v>
      </c>
      <c r="AY103" s="19" t="s">
        <v>144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152</v>
      </c>
      <c r="BM103" s="225" t="s">
        <v>329</v>
      </c>
    </row>
    <row r="104" s="12" customFormat="1" ht="25.92" customHeight="1">
      <c r="A104" s="12"/>
      <c r="B104" s="198"/>
      <c r="C104" s="199"/>
      <c r="D104" s="200" t="s">
        <v>70</v>
      </c>
      <c r="E104" s="201" t="s">
        <v>683</v>
      </c>
      <c r="F104" s="201" t="s">
        <v>684</v>
      </c>
      <c r="G104" s="199"/>
      <c r="H104" s="199"/>
      <c r="I104" s="202"/>
      <c r="J104" s="203">
        <f>BK104</f>
        <v>0</v>
      </c>
      <c r="K104" s="199"/>
      <c r="L104" s="204"/>
      <c r="M104" s="205"/>
      <c r="N104" s="206"/>
      <c r="O104" s="206"/>
      <c r="P104" s="207">
        <f>SUM(P105:P113)</f>
        <v>0</v>
      </c>
      <c r="Q104" s="206"/>
      <c r="R104" s="207">
        <f>SUM(R105:R113)</f>
        <v>0</v>
      </c>
      <c r="S104" s="206"/>
      <c r="T104" s="208">
        <f>SUM(T105:T113)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79</v>
      </c>
      <c r="AT104" s="210" t="s">
        <v>70</v>
      </c>
      <c r="AU104" s="210" t="s">
        <v>71</v>
      </c>
      <c r="AY104" s="209" t="s">
        <v>144</v>
      </c>
      <c r="BK104" s="211">
        <f>SUM(BK105:BK113)</f>
        <v>0</v>
      </c>
    </row>
    <row r="105" s="2" customFormat="1" ht="24.15" customHeight="1">
      <c r="A105" s="40"/>
      <c r="B105" s="41"/>
      <c r="C105" s="214" t="s">
        <v>241</v>
      </c>
      <c r="D105" s="214" t="s">
        <v>147</v>
      </c>
      <c r="E105" s="215" t="s">
        <v>685</v>
      </c>
      <c r="F105" s="216" t="s">
        <v>686</v>
      </c>
      <c r="G105" s="217" t="s">
        <v>197</v>
      </c>
      <c r="H105" s="218">
        <v>30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42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152</v>
      </c>
      <c r="AT105" s="225" t="s">
        <v>147</v>
      </c>
      <c r="AU105" s="225" t="s">
        <v>79</v>
      </c>
      <c r="AY105" s="19" t="s">
        <v>144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152</v>
      </c>
      <c r="BM105" s="225" t="s">
        <v>252</v>
      </c>
    </row>
    <row r="106" s="2" customFormat="1" ht="24.15" customHeight="1">
      <c r="A106" s="40"/>
      <c r="B106" s="41"/>
      <c r="C106" s="214" t="s">
        <v>254</v>
      </c>
      <c r="D106" s="214" t="s">
        <v>147</v>
      </c>
      <c r="E106" s="215" t="s">
        <v>687</v>
      </c>
      <c r="F106" s="216" t="s">
        <v>688</v>
      </c>
      <c r="G106" s="217" t="s">
        <v>197</v>
      </c>
      <c r="H106" s="218">
        <v>10</v>
      </c>
      <c r="I106" s="219"/>
      <c r="J106" s="220">
        <f>ROUND(I106*H106,2)</f>
        <v>0</v>
      </c>
      <c r="K106" s="216" t="s">
        <v>19</v>
      </c>
      <c r="L106" s="46"/>
      <c r="M106" s="221" t="s">
        <v>19</v>
      </c>
      <c r="N106" s="222" t="s">
        <v>42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152</v>
      </c>
      <c r="AT106" s="225" t="s">
        <v>147</v>
      </c>
      <c r="AU106" s="225" t="s">
        <v>79</v>
      </c>
      <c r="AY106" s="19" t="s">
        <v>144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79</v>
      </c>
      <c r="BK106" s="226">
        <f>ROUND(I106*H106,2)</f>
        <v>0</v>
      </c>
      <c r="BL106" s="19" t="s">
        <v>152</v>
      </c>
      <c r="BM106" s="225" t="s">
        <v>354</v>
      </c>
    </row>
    <row r="107" s="2" customFormat="1" ht="16.5" customHeight="1">
      <c r="A107" s="40"/>
      <c r="B107" s="41"/>
      <c r="C107" s="214" t="s">
        <v>261</v>
      </c>
      <c r="D107" s="214" t="s">
        <v>147</v>
      </c>
      <c r="E107" s="215" t="s">
        <v>689</v>
      </c>
      <c r="F107" s="216" t="s">
        <v>690</v>
      </c>
      <c r="G107" s="217" t="s">
        <v>649</v>
      </c>
      <c r="H107" s="218">
        <v>50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42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152</v>
      </c>
      <c r="AT107" s="225" t="s">
        <v>147</v>
      </c>
      <c r="AU107" s="225" t="s">
        <v>79</v>
      </c>
      <c r="AY107" s="19" t="s">
        <v>144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152</v>
      </c>
      <c r="BM107" s="225" t="s">
        <v>364</v>
      </c>
    </row>
    <row r="108" s="2" customFormat="1" ht="16.5" customHeight="1">
      <c r="A108" s="40"/>
      <c r="B108" s="41"/>
      <c r="C108" s="214" t="s">
        <v>267</v>
      </c>
      <c r="D108" s="214" t="s">
        <v>147</v>
      </c>
      <c r="E108" s="215" t="s">
        <v>691</v>
      </c>
      <c r="F108" s="216" t="s">
        <v>692</v>
      </c>
      <c r="G108" s="217" t="s">
        <v>197</v>
      </c>
      <c r="H108" s="218">
        <v>30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42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152</v>
      </c>
      <c r="AT108" s="225" t="s">
        <v>147</v>
      </c>
      <c r="AU108" s="225" t="s">
        <v>79</v>
      </c>
      <c r="AY108" s="19" t="s">
        <v>144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152</v>
      </c>
      <c r="BM108" s="225" t="s">
        <v>374</v>
      </c>
    </row>
    <row r="109" s="2" customFormat="1" ht="16.5" customHeight="1">
      <c r="A109" s="40"/>
      <c r="B109" s="41"/>
      <c r="C109" s="214" t="s">
        <v>274</v>
      </c>
      <c r="D109" s="214" t="s">
        <v>147</v>
      </c>
      <c r="E109" s="215" t="s">
        <v>693</v>
      </c>
      <c r="F109" s="216" t="s">
        <v>694</v>
      </c>
      <c r="G109" s="217" t="s">
        <v>649</v>
      </c>
      <c r="H109" s="218">
        <v>30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42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152</v>
      </c>
      <c r="AT109" s="225" t="s">
        <v>147</v>
      </c>
      <c r="AU109" s="225" t="s">
        <v>79</v>
      </c>
      <c r="AY109" s="19" t="s">
        <v>144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152</v>
      </c>
      <c r="BM109" s="225" t="s">
        <v>385</v>
      </c>
    </row>
    <row r="110" s="2" customFormat="1" ht="16.5" customHeight="1">
      <c r="A110" s="40"/>
      <c r="B110" s="41"/>
      <c r="C110" s="214" t="s">
        <v>7</v>
      </c>
      <c r="D110" s="214" t="s">
        <v>147</v>
      </c>
      <c r="E110" s="215" t="s">
        <v>695</v>
      </c>
      <c r="F110" s="216" t="s">
        <v>696</v>
      </c>
      <c r="G110" s="217" t="s">
        <v>314</v>
      </c>
      <c r="H110" s="218">
        <v>1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42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152</v>
      </c>
      <c r="AT110" s="225" t="s">
        <v>147</v>
      </c>
      <c r="AU110" s="225" t="s">
        <v>79</v>
      </c>
      <c r="AY110" s="19" t="s">
        <v>144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152</v>
      </c>
      <c r="BM110" s="225" t="s">
        <v>396</v>
      </c>
    </row>
    <row r="111" s="2" customFormat="1" ht="16.5" customHeight="1">
      <c r="A111" s="40"/>
      <c r="B111" s="41"/>
      <c r="C111" s="214" t="s">
        <v>283</v>
      </c>
      <c r="D111" s="214" t="s">
        <v>147</v>
      </c>
      <c r="E111" s="215" t="s">
        <v>697</v>
      </c>
      <c r="F111" s="216" t="s">
        <v>698</v>
      </c>
      <c r="G111" s="217" t="s">
        <v>672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42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152</v>
      </c>
      <c r="AT111" s="225" t="s">
        <v>147</v>
      </c>
      <c r="AU111" s="225" t="s">
        <v>79</v>
      </c>
      <c r="AY111" s="19" t="s">
        <v>144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152</v>
      </c>
      <c r="BM111" s="225" t="s">
        <v>408</v>
      </c>
    </row>
    <row r="112" s="2" customFormat="1" ht="16.5" customHeight="1">
      <c r="A112" s="40"/>
      <c r="B112" s="41"/>
      <c r="C112" s="214" t="s">
        <v>288</v>
      </c>
      <c r="D112" s="214" t="s">
        <v>147</v>
      </c>
      <c r="E112" s="215" t="s">
        <v>699</v>
      </c>
      <c r="F112" s="216" t="s">
        <v>700</v>
      </c>
      <c r="G112" s="217" t="s">
        <v>314</v>
      </c>
      <c r="H112" s="218">
        <v>1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42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152</v>
      </c>
      <c r="AT112" s="225" t="s">
        <v>147</v>
      </c>
      <c r="AU112" s="225" t="s">
        <v>79</v>
      </c>
      <c r="AY112" s="19" t="s">
        <v>144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79</v>
      </c>
      <c r="BK112" s="226">
        <f>ROUND(I112*H112,2)</f>
        <v>0</v>
      </c>
      <c r="BL112" s="19" t="s">
        <v>152</v>
      </c>
      <c r="BM112" s="225" t="s">
        <v>419</v>
      </c>
    </row>
    <row r="113" s="2" customFormat="1" ht="24.15" customHeight="1">
      <c r="A113" s="40"/>
      <c r="B113" s="41"/>
      <c r="C113" s="214" t="s">
        <v>293</v>
      </c>
      <c r="D113" s="214" t="s">
        <v>147</v>
      </c>
      <c r="E113" s="215" t="s">
        <v>701</v>
      </c>
      <c r="F113" s="216" t="s">
        <v>702</v>
      </c>
      <c r="G113" s="217" t="s">
        <v>649</v>
      </c>
      <c r="H113" s="218">
        <v>1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42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152</v>
      </c>
      <c r="AT113" s="225" t="s">
        <v>147</v>
      </c>
      <c r="AU113" s="225" t="s">
        <v>79</v>
      </c>
      <c r="AY113" s="19" t="s">
        <v>144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152</v>
      </c>
      <c r="BM113" s="225" t="s">
        <v>429</v>
      </c>
    </row>
    <row r="114" s="12" customFormat="1" ht="25.92" customHeight="1">
      <c r="A114" s="12"/>
      <c r="B114" s="198"/>
      <c r="C114" s="199"/>
      <c r="D114" s="200" t="s">
        <v>70</v>
      </c>
      <c r="E114" s="201" t="s">
        <v>703</v>
      </c>
      <c r="F114" s="201" t="s">
        <v>704</v>
      </c>
      <c r="G114" s="199"/>
      <c r="H114" s="199"/>
      <c r="I114" s="202"/>
      <c r="J114" s="203">
        <f>BK114</f>
        <v>0</v>
      </c>
      <c r="K114" s="199"/>
      <c r="L114" s="204"/>
      <c r="M114" s="205"/>
      <c r="N114" s="206"/>
      <c r="O114" s="206"/>
      <c r="P114" s="207">
        <f>SUM(P115:P119)</f>
        <v>0</v>
      </c>
      <c r="Q114" s="206"/>
      <c r="R114" s="207">
        <f>SUM(R115:R119)</f>
        <v>0</v>
      </c>
      <c r="S114" s="206"/>
      <c r="T114" s="208">
        <f>SUM(T115:T119)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79</v>
      </c>
      <c r="AT114" s="210" t="s">
        <v>70</v>
      </c>
      <c r="AU114" s="210" t="s">
        <v>71</v>
      </c>
      <c r="AY114" s="209" t="s">
        <v>144</v>
      </c>
      <c r="BK114" s="211">
        <f>SUM(BK115:BK119)</f>
        <v>0</v>
      </c>
    </row>
    <row r="115" s="2" customFormat="1" ht="33" customHeight="1">
      <c r="A115" s="40"/>
      <c r="B115" s="41"/>
      <c r="C115" s="214" t="s">
        <v>298</v>
      </c>
      <c r="D115" s="214" t="s">
        <v>147</v>
      </c>
      <c r="E115" s="215" t="s">
        <v>705</v>
      </c>
      <c r="F115" s="216" t="s">
        <v>706</v>
      </c>
      <c r="G115" s="217" t="s">
        <v>197</v>
      </c>
      <c r="H115" s="218">
        <v>450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42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152</v>
      </c>
      <c r="AT115" s="225" t="s">
        <v>147</v>
      </c>
      <c r="AU115" s="225" t="s">
        <v>79</v>
      </c>
      <c r="AY115" s="19" t="s">
        <v>144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152</v>
      </c>
      <c r="BM115" s="225" t="s">
        <v>441</v>
      </c>
    </row>
    <row r="116" s="2" customFormat="1" ht="33" customHeight="1">
      <c r="A116" s="40"/>
      <c r="B116" s="41"/>
      <c r="C116" s="214" t="s">
        <v>304</v>
      </c>
      <c r="D116" s="214" t="s">
        <v>147</v>
      </c>
      <c r="E116" s="215" t="s">
        <v>707</v>
      </c>
      <c r="F116" s="216" t="s">
        <v>708</v>
      </c>
      <c r="G116" s="217" t="s">
        <v>197</v>
      </c>
      <c r="H116" s="218">
        <v>150</v>
      </c>
      <c r="I116" s="219"/>
      <c r="J116" s="220">
        <f>ROUND(I116*H116,2)</f>
        <v>0</v>
      </c>
      <c r="K116" s="216" t="s">
        <v>19</v>
      </c>
      <c r="L116" s="46"/>
      <c r="M116" s="221" t="s">
        <v>19</v>
      </c>
      <c r="N116" s="222" t="s">
        <v>42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152</v>
      </c>
      <c r="AT116" s="225" t="s">
        <v>147</v>
      </c>
      <c r="AU116" s="225" t="s">
        <v>79</v>
      </c>
      <c r="AY116" s="19" t="s">
        <v>144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152</v>
      </c>
      <c r="BM116" s="225" t="s">
        <v>453</v>
      </c>
    </row>
    <row r="117" s="2" customFormat="1" ht="24.15" customHeight="1">
      <c r="A117" s="40"/>
      <c r="B117" s="41"/>
      <c r="C117" s="214" t="s">
        <v>311</v>
      </c>
      <c r="D117" s="214" t="s">
        <v>147</v>
      </c>
      <c r="E117" s="215" t="s">
        <v>709</v>
      </c>
      <c r="F117" s="216" t="s">
        <v>710</v>
      </c>
      <c r="G117" s="217" t="s">
        <v>314</v>
      </c>
      <c r="H117" s="218">
        <v>1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42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152</v>
      </c>
      <c r="AT117" s="225" t="s">
        <v>147</v>
      </c>
      <c r="AU117" s="225" t="s">
        <v>79</v>
      </c>
      <c r="AY117" s="19" t="s">
        <v>144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152</v>
      </c>
      <c r="BM117" s="225" t="s">
        <v>463</v>
      </c>
    </row>
    <row r="118" s="2" customFormat="1" ht="16.5" customHeight="1">
      <c r="A118" s="40"/>
      <c r="B118" s="41"/>
      <c r="C118" s="214" t="s">
        <v>318</v>
      </c>
      <c r="D118" s="214" t="s">
        <v>147</v>
      </c>
      <c r="E118" s="215" t="s">
        <v>711</v>
      </c>
      <c r="F118" s="216" t="s">
        <v>712</v>
      </c>
      <c r="G118" s="217" t="s">
        <v>672</v>
      </c>
      <c r="H118" s="218">
        <v>1</v>
      </c>
      <c r="I118" s="219"/>
      <c r="J118" s="220">
        <f>ROUND(I118*H118,2)</f>
        <v>0</v>
      </c>
      <c r="K118" s="216" t="s">
        <v>19</v>
      </c>
      <c r="L118" s="46"/>
      <c r="M118" s="221" t="s">
        <v>19</v>
      </c>
      <c r="N118" s="222" t="s">
        <v>42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152</v>
      </c>
      <c r="AT118" s="225" t="s">
        <v>147</v>
      </c>
      <c r="AU118" s="225" t="s">
        <v>79</v>
      </c>
      <c r="AY118" s="19" t="s">
        <v>144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152</v>
      </c>
      <c r="BM118" s="225" t="s">
        <v>474</v>
      </c>
    </row>
    <row r="119" s="2" customFormat="1" ht="16.5" customHeight="1">
      <c r="A119" s="40"/>
      <c r="B119" s="41"/>
      <c r="C119" s="214" t="s">
        <v>324</v>
      </c>
      <c r="D119" s="214" t="s">
        <v>147</v>
      </c>
      <c r="E119" s="215" t="s">
        <v>713</v>
      </c>
      <c r="F119" s="216" t="s">
        <v>714</v>
      </c>
      <c r="G119" s="217" t="s">
        <v>649</v>
      </c>
      <c r="H119" s="218">
        <v>1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42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152</v>
      </c>
      <c r="AT119" s="225" t="s">
        <v>147</v>
      </c>
      <c r="AU119" s="225" t="s">
        <v>79</v>
      </c>
      <c r="AY119" s="19" t="s">
        <v>144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152</v>
      </c>
      <c r="BM119" s="225" t="s">
        <v>484</v>
      </c>
    </row>
    <row r="120" s="12" customFormat="1" ht="25.92" customHeight="1">
      <c r="A120" s="12"/>
      <c r="B120" s="198"/>
      <c r="C120" s="199"/>
      <c r="D120" s="200" t="s">
        <v>70</v>
      </c>
      <c r="E120" s="201" t="s">
        <v>715</v>
      </c>
      <c r="F120" s="201" t="s">
        <v>716</v>
      </c>
      <c r="G120" s="199"/>
      <c r="H120" s="199"/>
      <c r="I120" s="202"/>
      <c r="J120" s="203">
        <f>BK120</f>
        <v>0</v>
      </c>
      <c r="K120" s="199"/>
      <c r="L120" s="204"/>
      <c r="M120" s="205"/>
      <c r="N120" s="206"/>
      <c r="O120" s="206"/>
      <c r="P120" s="207">
        <f>SUM(P121:P131)</f>
        <v>0</v>
      </c>
      <c r="Q120" s="206"/>
      <c r="R120" s="207">
        <f>SUM(R121:R131)</f>
        <v>0</v>
      </c>
      <c r="S120" s="206"/>
      <c r="T120" s="208">
        <f>SUM(T121:T131)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79</v>
      </c>
      <c r="AT120" s="210" t="s">
        <v>70</v>
      </c>
      <c r="AU120" s="210" t="s">
        <v>71</v>
      </c>
      <c r="AY120" s="209" t="s">
        <v>144</v>
      </c>
      <c r="BK120" s="211">
        <f>SUM(BK121:BK131)</f>
        <v>0</v>
      </c>
    </row>
    <row r="121" s="2" customFormat="1" ht="21.75" customHeight="1">
      <c r="A121" s="40"/>
      <c r="B121" s="41"/>
      <c r="C121" s="214" t="s">
        <v>329</v>
      </c>
      <c r="D121" s="214" t="s">
        <v>147</v>
      </c>
      <c r="E121" s="215" t="s">
        <v>717</v>
      </c>
      <c r="F121" s="216" t="s">
        <v>718</v>
      </c>
      <c r="G121" s="217" t="s">
        <v>525</v>
      </c>
      <c r="H121" s="218">
        <v>20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42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152</v>
      </c>
      <c r="AT121" s="225" t="s">
        <v>147</v>
      </c>
      <c r="AU121" s="225" t="s">
        <v>79</v>
      </c>
      <c r="AY121" s="19" t="s">
        <v>144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152</v>
      </c>
      <c r="BM121" s="225" t="s">
        <v>495</v>
      </c>
    </row>
    <row r="122" s="2" customFormat="1" ht="16.5" customHeight="1">
      <c r="A122" s="40"/>
      <c r="B122" s="41"/>
      <c r="C122" s="214" t="s">
        <v>335</v>
      </c>
      <c r="D122" s="214" t="s">
        <v>147</v>
      </c>
      <c r="E122" s="215" t="s">
        <v>719</v>
      </c>
      <c r="F122" s="216" t="s">
        <v>720</v>
      </c>
      <c r="G122" s="217" t="s">
        <v>525</v>
      </c>
      <c r="H122" s="218">
        <v>5</v>
      </c>
      <c r="I122" s="219"/>
      <c r="J122" s="220">
        <f>ROUND(I122*H122,2)</f>
        <v>0</v>
      </c>
      <c r="K122" s="216" t="s">
        <v>19</v>
      </c>
      <c r="L122" s="46"/>
      <c r="M122" s="221" t="s">
        <v>19</v>
      </c>
      <c r="N122" s="222" t="s">
        <v>42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152</v>
      </c>
      <c r="AT122" s="225" t="s">
        <v>147</v>
      </c>
      <c r="AU122" s="225" t="s">
        <v>79</v>
      </c>
      <c r="AY122" s="19" t="s">
        <v>144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152</v>
      </c>
      <c r="BM122" s="225" t="s">
        <v>507</v>
      </c>
    </row>
    <row r="123" s="2" customFormat="1" ht="16.5" customHeight="1">
      <c r="A123" s="40"/>
      <c r="B123" s="41"/>
      <c r="C123" s="214" t="s">
        <v>252</v>
      </c>
      <c r="D123" s="214" t="s">
        <v>147</v>
      </c>
      <c r="E123" s="215" t="s">
        <v>721</v>
      </c>
      <c r="F123" s="216" t="s">
        <v>722</v>
      </c>
      <c r="G123" s="217" t="s">
        <v>525</v>
      </c>
      <c r="H123" s="218">
        <v>2</v>
      </c>
      <c r="I123" s="219"/>
      <c r="J123" s="220">
        <f>ROUND(I123*H123,2)</f>
        <v>0</v>
      </c>
      <c r="K123" s="216" t="s">
        <v>19</v>
      </c>
      <c r="L123" s="46"/>
      <c r="M123" s="221" t="s">
        <v>19</v>
      </c>
      <c r="N123" s="222" t="s">
        <v>42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152</v>
      </c>
      <c r="AT123" s="225" t="s">
        <v>147</v>
      </c>
      <c r="AU123" s="225" t="s">
        <v>79</v>
      </c>
      <c r="AY123" s="19" t="s">
        <v>144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152</v>
      </c>
      <c r="BM123" s="225" t="s">
        <v>522</v>
      </c>
    </row>
    <row r="124" s="2" customFormat="1" ht="24.15" customHeight="1">
      <c r="A124" s="40"/>
      <c r="B124" s="41"/>
      <c r="C124" s="214" t="s">
        <v>346</v>
      </c>
      <c r="D124" s="214" t="s">
        <v>147</v>
      </c>
      <c r="E124" s="215" t="s">
        <v>723</v>
      </c>
      <c r="F124" s="216" t="s">
        <v>724</v>
      </c>
      <c r="G124" s="217" t="s">
        <v>649</v>
      </c>
      <c r="H124" s="218">
        <v>1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42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152</v>
      </c>
      <c r="AT124" s="225" t="s">
        <v>147</v>
      </c>
      <c r="AU124" s="225" t="s">
        <v>79</v>
      </c>
      <c r="AY124" s="19" t="s">
        <v>144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152</v>
      </c>
      <c r="BM124" s="225" t="s">
        <v>725</v>
      </c>
    </row>
    <row r="125" s="2" customFormat="1" ht="16.5" customHeight="1">
      <c r="A125" s="40"/>
      <c r="B125" s="41"/>
      <c r="C125" s="214" t="s">
        <v>354</v>
      </c>
      <c r="D125" s="214" t="s">
        <v>147</v>
      </c>
      <c r="E125" s="215" t="s">
        <v>726</v>
      </c>
      <c r="F125" s="216" t="s">
        <v>727</v>
      </c>
      <c r="G125" s="217" t="s">
        <v>525</v>
      </c>
      <c r="H125" s="218">
        <v>5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42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152</v>
      </c>
      <c r="AT125" s="225" t="s">
        <v>147</v>
      </c>
      <c r="AU125" s="225" t="s">
        <v>79</v>
      </c>
      <c r="AY125" s="19" t="s">
        <v>144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152</v>
      </c>
      <c r="BM125" s="225" t="s">
        <v>728</v>
      </c>
    </row>
    <row r="126" s="2" customFormat="1" ht="24.15" customHeight="1">
      <c r="A126" s="40"/>
      <c r="B126" s="41"/>
      <c r="C126" s="214" t="s">
        <v>359</v>
      </c>
      <c r="D126" s="214" t="s">
        <v>147</v>
      </c>
      <c r="E126" s="215" t="s">
        <v>729</v>
      </c>
      <c r="F126" s="216" t="s">
        <v>730</v>
      </c>
      <c r="G126" s="217" t="s">
        <v>525</v>
      </c>
      <c r="H126" s="218">
        <v>1</v>
      </c>
      <c r="I126" s="219"/>
      <c r="J126" s="220">
        <f>ROUND(I126*H126,2)</f>
        <v>0</v>
      </c>
      <c r="K126" s="216" t="s">
        <v>19</v>
      </c>
      <c r="L126" s="46"/>
      <c r="M126" s="221" t="s">
        <v>19</v>
      </c>
      <c r="N126" s="222" t="s">
        <v>42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152</v>
      </c>
      <c r="AT126" s="225" t="s">
        <v>147</v>
      </c>
      <c r="AU126" s="225" t="s">
        <v>79</v>
      </c>
      <c r="AY126" s="19" t="s">
        <v>144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152</v>
      </c>
      <c r="BM126" s="225" t="s">
        <v>731</v>
      </c>
    </row>
    <row r="127" s="2" customFormat="1" ht="33" customHeight="1">
      <c r="A127" s="40"/>
      <c r="B127" s="41"/>
      <c r="C127" s="214" t="s">
        <v>364</v>
      </c>
      <c r="D127" s="214" t="s">
        <v>147</v>
      </c>
      <c r="E127" s="215" t="s">
        <v>732</v>
      </c>
      <c r="F127" s="216" t="s">
        <v>733</v>
      </c>
      <c r="G127" s="217" t="s">
        <v>649</v>
      </c>
      <c r="H127" s="218">
        <v>1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42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152</v>
      </c>
      <c r="AT127" s="225" t="s">
        <v>147</v>
      </c>
      <c r="AU127" s="225" t="s">
        <v>79</v>
      </c>
      <c r="AY127" s="19" t="s">
        <v>144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152</v>
      </c>
      <c r="BM127" s="225" t="s">
        <v>734</v>
      </c>
    </row>
    <row r="128" s="2" customFormat="1" ht="49.05" customHeight="1">
      <c r="A128" s="40"/>
      <c r="B128" s="41"/>
      <c r="C128" s="214" t="s">
        <v>369</v>
      </c>
      <c r="D128" s="214" t="s">
        <v>147</v>
      </c>
      <c r="E128" s="215" t="s">
        <v>735</v>
      </c>
      <c r="F128" s="216" t="s">
        <v>736</v>
      </c>
      <c r="G128" s="217" t="s">
        <v>649</v>
      </c>
      <c r="H128" s="218">
        <v>1</v>
      </c>
      <c r="I128" s="219"/>
      <c r="J128" s="220">
        <f>ROUND(I128*H128,2)</f>
        <v>0</v>
      </c>
      <c r="K128" s="216" t="s">
        <v>19</v>
      </c>
      <c r="L128" s="46"/>
      <c r="M128" s="221" t="s">
        <v>19</v>
      </c>
      <c r="N128" s="222" t="s">
        <v>42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152</v>
      </c>
      <c r="AT128" s="225" t="s">
        <v>147</v>
      </c>
      <c r="AU128" s="225" t="s">
        <v>79</v>
      </c>
      <c r="AY128" s="19" t="s">
        <v>144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79</v>
      </c>
      <c r="BK128" s="226">
        <f>ROUND(I128*H128,2)</f>
        <v>0</v>
      </c>
      <c r="BL128" s="19" t="s">
        <v>152</v>
      </c>
      <c r="BM128" s="225" t="s">
        <v>737</v>
      </c>
    </row>
    <row r="129" s="2" customFormat="1" ht="16.5" customHeight="1">
      <c r="A129" s="40"/>
      <c r="B129" s="41"/>
      <c r="C129" s="214" t="s">
        <v>374</v>
      </c>
      <c r="D129" s="214" t="s">
        <v>147</v>
      </c>
      <c r="E129" s="215" t="s">
        <v>738</v>
      </c>
      <c r="F129" s="216" t="s">
        <v>739</v>
      </c>
      <c r="G129" s="217" t="s">
        <v>525</v>
      </c>
      <c r="H129" s="218">
        <v>2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42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152</v>
      </c>
      <c r="AT129" s="225" t="s">
        <v>147</v>
      </c>
      <c r="AU129" s="225" t="s">
        <v>79</v>
      </c>
      <c r="AY129" s="19" t="s">
        <v>144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152</v>
      </c>
      <c r="BM129" s="225" t="s">
        <v>740</v>
      </c>
    </row>
    <row r="130" s="2" customFormat="1" ht="24.15" customHeight="1">
      <c r="A130" s="40"/>
      <c r="B130" s="41"/>
      <c r="C130" s="214" t="s">
        <v>380</v>
      </c>
      <c r="D130" s="214" t="s">
        <v>147</v>
      </c>
      <c r="E130" s="215" t="s">
        <v>741</v>
      </c>
      <c r="F130" s="216" t="s">
        <v>742</v>
      </c>
      <c r="G130" s="217" t="s">
        <v>649</v>
      </c>
      <c r="H130" s="218">
        <v>1</v>
      </c>
      <c r="I130" s="219"/>
      <c r="J130" s="220">
        <f>ROUND(I130*H130,2)</f>
        <v>0</v>
      </c>
      <c r="K130" s="216" t="s">
        <v>19</v>
      </c>
      <c r="L130" s="46"/>
      <c r="M130" s="221" t="s">
        <v>19</v>
      </c>
      <c r="N130" s="222" t="s">
        <v>42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152</v>
      </c>
      <c r="AT130" s="225" t="s">
        <v>147</v>
      </c>
      <c r="AU130" s="225" t="s">
        <v>79</v>
      </c>
      <c r="AY130" s="19" t="s">
        <v>144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152</v>
      </c>
      <c r="BM130" s="225" t="s">
        <v>743</v>
      </c>
    </row>
    <row r="131" s="2" customFormat="1" ht="16.5" customHeight="1">
      <c r="A131" s="40"/>
      <c r="B131" s="41"/>
      <c r="C131" s="214" t="s">
        <v>385</v>
      </c>
      <c r="D131" s="214" t="s">
        <v>147</v>
      </c>
      <c r="E131" s="215" t="s">
        <v>744</v>
      </c>
      <c r="F131" s="216" t="s">
        <v>745</v>
      </c>
      <c r="G131" s="217" t="s">
        <v>649</v>
      </c>
      <c r="H131" s="218">
        <v>1</v>
      </c>
      <c r="I131" s="219"/>
      <c r="J131" s="220">
        <f>ROUND(I131*H131,2)</f>
        <v>0</v>
      </c>
      <c r="K131" s="216" t="s">
        <v>19</v>
      </c>
      <c r="L131" s="46"/>
      <c r="M131" s="279" t="s">
        <v>19</v>
      </c>
      <c r="N131" s="280" t="s">
        <v>42</v>
      </c>
      <c r="O131" s="277"/>
      <c r="P131" s="281">
        <f>O131*H131</f>
        <v>0</v>
      </c>
      <c r="Q131" s="281">
        <v>0</v>
      </c>
      <c r="R131" s="281">
        <f>Q131*H131</f>
        <v>0</v>
      </c>
      <c r="S131" s="281">
        <v>0</v>
      </c>
      <c r="T131" s="282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152</v>
      </c>
      <c r="AT131" s="225" t="s">
        <v>147</v>
      </c>
      <c r="AU131" s="225" t="s">
        <v>79</v>
      </c>
      <c r="AY131" s="19" t="s">
        <v>144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79</v>
      </c>
      <c r="BK131" s="226">
        <f>ROUND(I131*H131,2)</f>
        <v>0</v>
      </c>
      <c r="BL131" s="19" t="s">
        <v>152</v>
      </c>
      <c r="BM131" s="225" t="s">
        <v>746</v>
      </c>
    </row>
    <row r="132" s="2" customFormat="1" ht="6.96" customHeight="1">
      <c r="A132" s="40"/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46"/>
      <c r="M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</sheetData>
  <sheetProtection sheet="1" autoFilter="0" formatColumns="0" formatRows="0" objects="1" scenarios="1" spinCount="100000" saltValue="UeVtLrBytJ/El1UqkOnHhXpiGyIcgINyctCZaUCPBWkvdtXz7wmgDaSUQ6ysQRWNGnfnQECos3E/vCG2E2W7qA==" hashValue="vqviHZLyQjGZ4TMK+npaBcRJ4WhziRAnloup+FCoPyDTztrkcX7CBf1VSGhAiXv3uxH7uRHnCzTP4FuhN9LTtg==" algorithmName="SHA-512" password="CC35"/>
  <autoFilter ref="C84:K13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747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748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749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34</v>
      </c>
      <c r="G14" s="40"/>
      <c r="H14" s="40"/>
      <c r="I14" s="144" t="s">
        <v>23</v>
      </c>
      <c r="J14" s="148" t="str">
        <f>'Rekapitulace stavby'!AN8</f>
        <v>4. 5. 2026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Základní škola Pardubice-Polabiny, Prodloužená 283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astalon s.r.o.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ROUND((SUM(BE86:BE103)),  2)</f>
        <v>0</v>
      </c>
      <c r="G35" s="40"/>
      <c r="H35" s="40"/>
      <c r="I35" s="159">
        <v>0.20999999999999999</v>
      </c>
      <c r="J35" s="158">
        <f>ROUND(((SUM(BE86:BE103))*I35),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ROUND((SUM(BF86:BF103)),  2)</f>
        <v>0</v>
      </c>
      <c r="G36" s="40"/>
      <c r="H36" s="40"/>
      <c r="I36" s="159">
        <v>0.14999999999999999</v>
      </c>
      <c r="J36" s="158">
        <f>ROUND(((SUM(BF86:BF103))*I36),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ROUND((SUM(BG86:BG103)),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ROUND((SUM(BH86:BH103)),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ROUND((SUM(BI86:BI103)),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Základní škola Pardubice-Polabiny, Prodloužená 283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747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748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a - Univerzální kabelážní systém (UKS)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4. 5. 2026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Základní škola Pardubice-Polabiny, Prodloužená 283</v>
      </c>
      <c r="G58" s="42"/>
      <c r="H58" s="42"/>
      <c r="I58" s="34" t="s">
        <v>30</v>
      </c>
      <c r="J58" s="38" t="str">
        <f>E23</f>
        <v>astalon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108</v>
      </c>
      <c r="D61" s="173"/>
      <c r="E61" s="173"/>
      <c r="F61" s="173"/>
      <c r="G61" s="173"/>
      <c r="H61" s="173"/>
      <c r="I61" s="173"/>
      <c r="J61" s="174" t="s">
        <v>109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110</v>
      </c>
    </row>
    <row r="64" s="9" customFormat="1" ht="24.96" customHeight="1">
      <c r="A64" s="9"/>
      <c r="B64" s="176"/>
      <c r="C64" s="177"/>
      <c r="D64" s="178" t="s">
        <v>750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129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Základní škola Pardubice-Polabiny, Prodloužená 283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105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747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748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a - Univerzální kabelážní systém (UKS)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4. 5. 2026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Základní škola Pardubice-Polabiny, Prodloužená 283</v>
      </c>
      <c r="G82" s="42"/>
      <c r="H82" s="42"/>
      <c r="I82" s="34" t="s">
        <v>30</v>
      </c>
      <c r="J82" s="38" t="str">
        <f>E23</f>
        <v>astalon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IF(E20="","",E20)</f>
        <v>Vyplň údaj</v>
      </c>
      <c r="G83" s="42"/>
      <c r="H83" s="42"/>
      <c r="I83" s="34" t="s">
        <v>33</v>
      </c>
      <c r="J83" s="38" t="str">
        <f>E26</f>
        <v xml:space="preserve"> 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130</v>
      </c>
      <c r="D85" s="190" t="s">
        <v>56</v>
      </c>
      <c r="E85" s="190" t="s">
        <v>52</v>
      </c>
      <c r="F85" s="190" t="s">
        <v>53</v>
      </c>
      <c r="G85" s="190" t="s">
        <v>131</v>
      </c>
      <c r="H85" s="190" t="s">
        <v>132</v>
      </c>
      <c r="I85" s="190" t="s">
        <v>133</v>
      </c>
      <c r="J85" s="190" t="s">
        <v>109</v>
      </c>
      <c r="K85" s="191" t="s">
        <v>134</v>
      </c>
      <c r="L85" s="192"/>
      <c r="M85" s="94" t="s">
        <v>19</v>
      </c>
      <c r="N85" s="95" t="s">
        <v>41</v>
      </c>
      <c r="O85" s="95" t="s">
        <v>135</v>
      </c>
      <c r="P85" s="95" t="s">
        <v>136</v>
      </c>
      <c r="Q85" s="95" t="s">
        <v>137</v>
      </c>
      <c r="R85" s="95" t="s">
        <v>138</v>
      </c>
      <c r="S85" s="95" t="s">
        <v>139</v>
      </c>
      <c r="T85" s="96" t="s">
        <v>140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141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110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70</v>
      </c>
      <c r="E87" s="201" t="s">
        <v>751</v>
      </c>
      <c r="F87" s="201" t="s">
        <v>92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SUM(P88:P103)</f>
        <v>0</v>
      </c>
      <c r="Q87" s="206"/>
      <c r="R87" s="207">
        <f>SUM(R88:R103)</f>
        <v>0</v>
      </c>
      <c r="S87" s="206"/>
      <c r="T87" s="208">
        <f>SUM(T88:T103)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81</v>
      </c>
      <c r="AT87" s="210" t="s">
        <v>70</v>
      </c>
      <c r="AU87" s="210" t="s">
        <v>71</v>
      </c>
      <c r="AY87" s="209" t="s">
        <v>144</v>
      </c>
      <c r="BK87" s="211">
        <f>SUM(BK88:BK103)</f>
        <v>0</v>
      </c>
    </row>
    <row r="88" s="2" customFormat="1" ht="24.15" customHeight="1">
      <c r="A88" s="40"/>
      <c r="B88" s="41"/>
      <c r="C88" s="214" t="s">
        <v>79</v>
      </c>
      <c r="D88" s="214" t="s">
        <v>147</v>
      </c>
      <c r="E88" s="215" t="s">
        <v>752</v>
      </c>
      <c r="F88" s="216" t="s">
        <v>753</v>
      </c>
      <c r="G88" s="217" t="s">
        <v>197</v>
      </c>
      <c r="H88" s="218">
        <v>2525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42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152</v>
      </c>
      <c r="AT88" s="225" t="s">
        <v>147</v>
      </c>
      <c r="AU88" s="225" t="s">
        <v>79</v>
      </c>
      <c r="AY88" s="19" t="s">
        <v>144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152</v>
      </c>
      <c r="BM88" s="225" t="s">
        <v>81</v>
      </c>
    </row>
    <row r="89" s="2" customFormat="1" ht="33" customHeight="1">
      <c r="A89" s="40"/>
      <c r="B89" s="41"/>
      <c r="C89" s="214" t="s">
        <v>81</v>
      </c>
      <c r="D89" s="214" t="s">
        <v>147</v>
      </c>
      <c r="E89" s="215" t="s">
        <v>754</v>
      </c>
      <c r="F89" s="216" t="s">
        <v>755</v>
      </c>
      <c r="G89" s="217" t="s">
        <v>649</v>
      </c>
      <c r="H89" s="218">
        <v>18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152</v>
      </c>
      <c r="AT89" s="225" t="s">
        <v>147</v>
      </c>
      <c r="AU89" s="225" t="s">
        <v>79</v>
      </c>
      <c r="AY89" s="19" t="s">
        <v>144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152</v>
      </c>
      <c r="BM89" s="225" t="s">
        <v>152</v>
      </c>
    </row>
    <row r="90" s="2" customFormat="1" ht="16.5" customHeight="1">
      <c r="A90" s="40"/>
      <c r="B90" s="41"/>
      <c r="C90" s="214" t="s">
        <v>165</v>
      </c>
      <c r="D90" s="214" t="s">
        <v>147</v>
      </c>
      <c r="E90" s="215" t="s">
        <v>756</v>
      </c>
      <c r="F90" s="216" t="s">
        <v>757</v>
      </c>
      <c r="G90" s="217" t="s">
        <v>649</v>
      </c>
      <c r="H90" s="218">
        <v>2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42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152</v>
      </c>
      <c r="AT90" s="225" t="s">
        <v>147</v>
      </c>
      <c r="AU90" s="225" t="s">
        <v>79</v>
      </c>
      <c r="AY90" s="19" t="s">
        <v>144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79</v>
      </c>
      <c r="BK90" s="226">
        <f>ROUND(I90*H90,2)</f>
        <v>0</v>
      </c>
      <c r="BL90" s="19" t="s">
        <v>152</v>
      </c>
      <c r="BM90" s="225" t="s">
        <v>145</v>
      </c>
    </row>
    <row r="91" s="2" customFormat="1" ht="21.75" customHeight="1">
      <c r="A91" s="40"/>
      <c r="B91" s="41"/>
      <c r="C91" s="214" t="s">
        <v>152</v>
      </c>
      <c r="D91" s="214" t="s">
        <v>147</v>
      </c>
      <c r="E91" s="215" t="s">
        <v>758</v>
      </c>
      <c r="F91" s="216" t="s">
        <v>759</v>
      </c>
      <c r="G91" s="217" t="s">
        <v>649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152</v>
      </c>
      <c r="AT91" s="225" t="s">
        <v>147</v>
      </c>
      <c r="AU91" s="225" t="s">
        <v>79</v>
      </c>
      <c r="AY91" s="19" t="s">
        <v>144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152</v>
      </c>
      <c r="BM91" s="225" t="s">
        <v>194</v>
      </c>
    </row>
    <row r="92" s="2" customFormat="1" ht="24.15" customHeight="1">
      <c r="A92" s="40"/>
      <c r="B92" s="41"/>
      <c r="C92" s="214" t="s">
        <v>178</v>
      </c>
      <c r="D92" s="214" t="s">
        <v>147</v>
      </c>
      <c r="E92" s="215" t="s">
        <v>760</v>
      </c>
      <c r="F92" s="216" t="s">
        <v>761</v>
      </c>
      <c r="G92" s="217" t="s">
        <v>649</v>
      </c>
      <c r="H92" s="218">
        <v>72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42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152</v>
      </c>
      <c r="AT92" s="225" t="s">
        <v>147</v>
      </c>
      <c r="AU92" s="225" t="s">
        <v>79</v>
      </c>
      <c r="AY92" s="19" t="s">
        <v>144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152</v>
      </c>
      <c r="BM92" s="225" t="s">
        <v>207</v>
      </c>
    </row>
    <row r="93" s="2" customFormat="1" ht="21.75" customHeight="1">
      <c r="A93" s="40"/>
      <c r="B93" s="41"/>
      <c r="C93" s="214" t="s">
        <v>145</v>
      </c>
      <c r="D93" s="214" t="s">
        <v>147</v>
      </c>
      <c r="E93" s="215" t="s">
        <v>762</v>
      </c>
      <c r="F93" s="216" t="s">
        <v>763</v>
      </c>
      <c r="G93" s="217" t="s">
        <v>649</v>
      </c>
      <c r="H93" s="218">
        <v>2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152</v>
      </c>
      <c r="AT93" s="225" t="s">
        <v>147</v>
      </c>
      <c r="AU93" s="225" t="s">
        <v>79</v>
      </c>
      <c r="AY93" s="19" t="s">
        <v>144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152</v>
      </c>
      <c r="BM93" s="225" t="s">
        <v>220</v>
      </c>
    </row>
    <row r="94" s="2" customFormat="1" ht="21.75" customHeight="1">
      <c r="A94" s="40"/>
      <c r="B94" s="41"/>
      <c r="C94" s="214" t="s">
        <v>188</v>
      </c>
      <c r="D94" s="214" t="s">
        <v>147</v>
      </c>
      <c r="E94" s="215" t="s">
        <v>764</v>
      </c>
      <c r="F94" s="216" t="s">
        <v>765</v>
      </c>
      <c r="G94" s="217" t="s">
        <v>649</v>
      </c>
      <c r="H94" s="218">
        <v>36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42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152</v>
      </c>
      <c r="AT94" s="225" t="s">
        <v>147</v>
      </c>
      <c r="AU94" s="225" t="s">
        <v>79</v>
      </c>
      <c r="AY94" s="19" t="s">
        <v>144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152</v>
      </c>
      <c r="BM94" s="225" t="s">
        <v>237</v>
      </c>
    </row>
    <row r="95" s="2" customFormat="1" ht="16.5" customHeight="1">
      <c r="A95" s="40"/>
      <c r="B95" s="41"/>
      <c r="C95" s="214" t="s">
        <v>194</v>
      </c>
      <c r="D95" s="214" t="s">
        <v>147</v>
      </c>
      <c r="E95" s="215" t="s">
        <v>766</v>
      </c>
      <c r="F95" s="216" t="s">
        <v>767</v>
      </c>
      <c r="G95" s="217" t="s">
        <v>649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152</v>
      </c>
      <c r="AT95" s="225" t="s">
        <v>147</v>
      </c>
      <c r="AU95" s="225" t="s">
        <v>79</v>
      </c>
      <c r="AY95" s="19" t="s">
        <v>144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152</v>
      </c>
      <c r="BM95" s="225" t="s">
        <v>241</v>
      </c>
    </row>
    <row r="96" s="2" customFormat="1" ht="16.5" customHeight="1">
      <c r="A96" s="40"/>
      <c r="B96" s="41"/>
      <c r="C96" s="214" t="s">
        <v>201</v>
      </c>
      <c r="D96" s="214" t="s">
        <v>147</v>
      </c>
      <c r="E96" s="215" t="s">
        <v>768</v>
      </c>
      <c r="F96" s="216" t="s">
        <v>769</v>
      </c>
      <c r="G96" s="217" t="s">
        <v>649</v>
      </c>
      <c r="H96" s="218">
        <v>20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152</v>
      </c>
      <c r="AT96" s="225" t="s">
        <v>147</v>
      </c>
      <c r="AU96" s="225" t="s">
        <v>79</v>
      </c>
      <c r="AY96" s="19" t="s">
        <v>144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152</v>
      </c>
      <c r="BM96" s="225" t="s">
        <v>261</v>
      </c>
    </row>
    <row r="97" s="2" customFormat="1" ht="16.5" customHeight="1">
      <c r="A97" s="40"/>
      <c r="B97" s="41"/>
      <c r="C97" s="214" t="s">
        <v>207</v>
      </c>
      <c r="D97" s="214" t="s">
        <v>147</v>
      </c>
      <c r="E97" s="215" t="s">
        <v>770</v>
      </c>
      <c r="F97" s="216" t="s">
        <v>771</v>
      </c>
      <c r="G97" s="217" t="s">
        <v>649</v>
      </c>
      <c r="H97" s="218">
        <v>8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42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152</v>
      </c>
      <c r="AT97" s="225" t="s">
        <v>147</v>
      </c>
      <c r="AU97" s="225" t="s">
        <v>79</v>
      </c>
      <c r="AY97" s="19" t="s">
        <v>144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152</v>
      </c>
      <c r="BM97" s="225" t="s">
        <v>274</v>
      </c>
    </row>
    <row r="98" s="2" customFormat="1" ht="16.5" customHeight="1">
      <c r="A98" s="40"/>
      <c r="B98" s="41"/>
      <c r="C98" s="214" t="s">
        <v>214</v>
      </c>
      <c r="D98" s="214" t="s">
        <v>147</v>
      </c>
      <c r="E98" s="215" t="s">
        <v>772</v>
      </c>
      <c r="F98" s="216" t="s">
        <v>773</v>
      </c>
      <c r="G98" s="217" t="s">
        <v>649</v>
      </c>
      <c r="H98" s="218">
        <v>8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42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152</v>
      </c>
      <c r="AT98" s="225" t="s">
        <v>147</v>
      </c>
      <c r="AU98" s="225" t="s">
        <v>79</v>
      </c>
      <c r="AY98" s="19" t="s">
        <v>144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152</v>
      </c>
      <c r="BM98" s="225" t="s">
        <v>283</v>
      </c>
    </row>
    <row r="99" s="2" customFormat="1" ht="16.5" customHeight="1">
      <c r="A99" s="40"/>
      <c r="B99" s="41"/>
      <c r="C99" s="214" t="s">
        <v>220</v>
      </c>
      <c r="D99" s="214" t="s">
        <v>147</v>
      </c>
      <c r="E99" s="215" t="s">
        <v>774</v>
      </c>
      <c r="F99" s="216" t="s">
        <v>775</v>
      </c>
      <c r="G99" s="217" t="s">
        <v>649</v>
      </c>
      <c r="H99" s="218">
        <v>6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152</v>
      </c>
      <c r="AT99" s="225" t="s">
        <v>147</v>
      </c>
      <c r="AU99" s="225" t="s">
        <v>79</v>
      </c>
      <c r="AY99" s="19" t="s">
        <v>144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152</v>
      </c>
      <c r="BM99" s="225" t="s">
        <v>293</v>
      </c>
    </row>
    <row r="100" s="2" customFormat="1" ht="24.15" customHeight="1">
      <c r="A100" s="40"/>
      <c r="B100" s="41"/>
      <c r="C100" s="214" t="s">
        <v>227</v>
      </c>
      <c r="D100" s="214" t="s">
        <v>147</v>
      </c>
      <c r="E100" s="215" t="s">
        <v>776</v>
      </c>
      <c r="F100" s="216" t="s">
        <v>777</v>
      </c>
      <c r="G100" s="217" t="s">
        <v>649</v>
      </c>
      <c r="H100" s="218">
        <v>4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42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152</v>
      </c>
      <c r="AT100" s="225" t="s">
        <v>147</v>
      </c>
      <c r="AU100" s="225" t="s">
        <v>79</v>
      </c>
      <c r="AY100" s="19" t="s">
        <v>144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152</v>
      </c>
      <c r="BM100" s="225" t="s">
        <v>304</v>
      </c>
    </row>
    <row r="101" s="2" customFormat="1" ht="24.15" customHeight="1">
      <c r="A101" s="40"/>
      <c r="B101" s="41"/>
      <c r="C101" s="214" t="s">
        <v>237</v>
      </c>
      <c r="D101" s="214" t="s">
        <v>147</v>
      </c>
      <c r="E101" s="215" t="s">
        <v>778</v>
      </c>
      <c r="F101" s="216" t="s">
        <v>779</v>
      </c>
      <c r="G101" s="217" t="s">
        <v>649</v>
      </c>
      <c r="H101" s="218">
        <v>6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42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152</v>
      </c>
      <c r="AT101" s="225" t="s">
        <v>147</v>
      </c>
      <c r="AU101" s="225" t="s">
        <v>79</v>
      </c>
      <c r="AY101" s="19" t="s">
        <v>144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79</v>
      </c>
      <c r="BK101" s="226">
        <f>ROUND(I101*H101,2)</f>
        <v>0</v>
      </c>
      <c r="BL101" s="19" t="s">
        <v>152</v>
      </c>
      <c r="BM101" s="225" t="s">
        <v>318</v>
      </c>
    </row>
    <row r="102" s="2" customFormat="1" ht="24.15" customHeight="1">
      <c r="A102" s="40"/>
      <c r="B102" s="41"/>
      <c r="C102" s="214" t="s">
        <v>8</v>
      </c>
      <c r="D102" s="214" t="s">
        <v>147</v>
      </c>
      <c r="E102" s="215" t="s">
        <v>780</v>
      </c>
      <c r="F102" s="216" t="s">
        <v>781</v>
      </c>
      <c r="G102" s="217" t="s">
        <v>525</v>
      </c>
      <c r="H102" s="218">
        <v>4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42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152</v>
      </c>
      <c r="AT102" s="225" t="s">
        <v>147</v>
      </c>
      <c r="AU102" s="225" t="s">
        <v>79</v>
      </c>
      <c r="AY102" s="19" t="s">
        <v>144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79</v>
      </c>
      <c r="BK102" s="226">
        <f>ROUND(I102*H102,2)</f>
        <v>0</v>
      </c>
      <c r="BL102" s="19" t="s">
        <v>152</v>
      </c>
      <c r="BM102" s="225" t="s">
        <v>329</v>
      </c>
    </row>
    <row r="103" s="2" customFormat="1" ht="16.5" customHeight="1">
      <c r="A103" s="40"/>
      <c r="B103" s="41"/>
      <c r="C103" s="214" t="s">
        <v>241</v>
      </c>
      <c r="D103" s="214" t="s">
        <v>147</v>
      </c>
      <c r="E103" s="215" t="s">
        <v>782</v>
      </c>
      <c r="F103" s="216" t="s">
        <v>783</v>
      </c>
      <c r="G103" s="217" t="s">
        <v>314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79" t="s">
        <v>19</v>
      </c>
      <c r="N103" s="280" t="s">
        <v>42</v>
      </c>
      <c r="O103" s="277"/>
      <c r="P103" s="281">
        <f>O103*H103</f>
        <v>0</v>
      </c>
      <c r="Q103" s="281">
        <v>0</v>
      </c>
      <c r="R103" s="281">
        <f>Q103*H103</f>
        <v>0</v>
      </c>
      <c r="S103" s="281">
        <v>0</v>
      </c>
      <c r="T103" s="282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152</v>
      </c>
      <c r="AT103" s="225" t="s">
        <v>147</v>
      </c>
      <c r="AU103" s="225" t="s">
        <v>79</v>
      </c>
      <c r="AY103" s="19" t="s">
        <v>144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152</v>
      </c>
      <c r="BM103" s="225" t="s">
        <v>252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YMJjLFrosiyv0DgiwFH8VgvIRCKvnoI/yuUpRDqPalmcay0VC3DnhWsu/1LxpQ5qphPb3ei7p3GNq21qmVuH1A==" hashValue="Ws+loOotkyVPQ+liray0rPyLZ+yIkTL90bhw28WLQy58h+p0wVryBGsH0EaIM2tcfRGSxBGHo75XWUI4zpsM2Q==" algorithmName="SHA-512" password="CC35"/>
  <autoFilter ref="C85:K1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747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748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784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34</v>
      </c>
      <c r="G14" s="40"/>
      <c r="H14" s="40"/>
      <c r="I14" s="144" t="s">
        <v>23</v>
      </c>
      <c r="J14" s="148" t="str">
        <f>'Rekapitulace stavby'!AN8</f>
        <v>4. 5. 2026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Základní škola Pardubice-Polabiny, Prodloužená 283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astalon s.r.o.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ROUND((SUM(BE86:BE96)),  2)</f>
        <v>0</v>
      </c>
      <c r="G35" s="40"/>
      <c r="H35" s="40"/>
      <c r="I35" s="159">
        <v>0.20999999999999999</v>
      </c>
      <c r="J35" s="158">
        <f>ROUND(((SUM(BE86:BE96))*I35),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ROUND((SUM(BF86:BF96)),  2)</f>
        <v>0</v>
      </c>
      <c r="G36" s="40"/>
      <c r="H36" s="40"/>
      <c r="I36" s="159">
        <v>0.14999999999999999</v>
      </c>
      <c r="J36" s="158">
        <f>ROUND(((SUM(BF86:BF96))*I36),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ROUND((SUM(BG86:BG96)),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ROUND((SUM(BH86:BH96)),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ROUND((SUM(BI86:BI96)),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Základní škola Pardubice-Polabiny, Prodloužená 283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747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748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b - Příprava pro AV techniku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4. 5. 2026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Základní škola Pardubice-Polabiny, Prodloužená 283</v>
      </c>
      <c r="G58" s="42"/>
      <c r="H58" s="42"/>
      <c r="I58" s="34" t="s">
        <v>30</v>
      </c>
      <c r="J58" s="38" t="str">
        <f>E23</f>
        <v>astalon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108</v>
      </c>
      <c r="D61" s="173"/>
      <c r="E61" s="173"/>
      <c r="F61" s="173"/>
      <c r="G61" s="173"/>
      <c r="H61" s="173"/>
      <c r="I61" s="173"/>
      <c r="J61" s="174" t="s">
        <v>109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110</v>
      </c>
    </row>
    <row r="64" s="9" customFormat="1" ht="24.96" customHeight="1">
      <c r="A64" s="9"/>
      <c r="B64" s="176"/>
      <c r="C64" s="177"/>
      <c r="D64" s="178" t="s">
        <v>785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129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Základní škola Pardubice-Polabiny, Prodloužená 283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105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747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748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b - Příprava pro AV techniku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4. 5. 2026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Základní škola Pardubice-Polabiny, Prodloužená 283</v>
      </c>
      <c r="G82" s="42"/>
      <c r="H82" s="42"/>
      <c r="I82" s="34" t="s">
        <v>30</v>
      </c>
      <c r="J82" s="38" t="str">
        <f>E23</f>
        <v>astalon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IF(E20="","",E20)</f>
        <v>Vyplň údaj</v>
      </c>
      <c r="G83" s="42"/>
      <c r="H83" s="42"/>
      <c r="I83" s="34" t="s">
        <v>33</v>
      </c>
      <c r="J83" s="38" t="str">
        <f>E26</f>
        <v xml:space="preserve"> 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130</v>
      </c>
      <c r="D85" s="190" t="s">
        <v>56</v>
      </c>
      <c r="E85" s="190" t="s">
        <v>52</v>
      </c>
      <c r="F85" s="190" t="s">
        <v>53</v>
      </c>
      <c r="G85" s="190" t="s">
        <v>131</v>
      </c>
      <c r="H85" s="190" t="s">
        <v>132</v>
      </c>
      <c r="I85" s="190" t="s">
        <v>133</v>
      </c>
      <c r="J85" s="190" t="s">
        <v>109</v>
      </c>
      <c r="K85" s="191" t="s">
        <v>134</v>
      </c>
      <c r="L85" s="192"/>
      <c r="M85" s="94" t="s">
        <v>19</v>
      </c>
      <c r="N85" s="95" t="s">
        <v>41</v>
      </c>
      <c r="O85" s="95" t="s">
        <v>135</v>
      </c>
      <c r="P85" s="95" t="s">
        <v>136</v>
      </c>
      <c r="Q85" s="95" t="s">
        <v>137</v>
      </c>
      <c r="R85" s="95" t="s">
        <v>138</v>
      </c>
      <c r="S85" s="95" t="s">
        <v>139</v>
      </c>
      <c r="T85" s="96" t="s">
        <v>140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141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110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70</v>
      </c>
      <c r="E87" s="201" t="s">
        <v>751</v>
      </c>
      <c r="F87" s="201" t="s">
        <v>96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SUM(P88:P96)</f>
        <v>0</v>
      </c>
      <c r="Q87" s="206"/>
      <c r="R87" s="207">
        <f>SUM(R88:R96)</f>
        <v>0</v>
      </c>
      <c r="S87" s="206"/>
      <c r="T87" s="208">
        <f>SUM(T88:T96)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70</v>
      </c>
      <c r="AU87" s="210" t="s">
        <v>71</v>
      </c>
      <c r="AY87" s="209" t="s">
        <v>144</v>
      </c>
      <c r="BK87" s="211">
        <f>SUM(BK88:BK96)</f>
        <v>0</v>
      </c>
    </row>
    <row r="88" s="2" customFormat="1" ht="21.75" customHeight="1">
      <c r="A88" s="40"/>
      <c r="B88" s="41"/>
      <c r="C88" s="214" t="s">
        <v>79</v>
      </c>
      <c r="D88" s="214" t="s">
        <v>147</v>
      </c>
      <c r="E88" s="215" t="s">
        <v>786</v>
      </c>
      <c r="F88" s="216" t="s">
        <v>787</v>
      </c>
      <c r="G88" s="217" t="s">
        <v>649</v>
      </c>
      <c r="H88" s="218">
        <v>1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42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152</v>
      </c>
      <c r="AT88" s="225" t="s">
        <v>147</v>
      </c>
      <c r="AU88" s="225" t="s">
        <v>79</v>
      </c>
      <c r="AY88" s="19" t="s">
        <v>144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152</v>
      </c>
      <c r="BM88" s="225" t="s">
        <v>81</v>
      </c>
    </row>
    <row r="89" s="2" customFormat="1" ht="24.15" customHeight="1">
      <c r="A89" s="40"/>
      <c r="B89" s="41"/>
      <c r="C89" s="214" t="s">
        <v>81</v>
      </c>
      <c r="D89" s="214" t="s">
        <v>147</v>
      </c>
      <c r="E89" s="215" t="s">
        <v>788</v>
      </c>
      <c r="F89" s="216" t="s">
        <v>789</v>
      </c>
      <c r="G89" s="217" t="s">
        <v>649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152</v>
      </c>
      <c r="AT89" s="225" t="s">
        <v>147</v>
      </c>
      <c r="AU89" s="225" t="s">
        <v>79</v>
      </c>
      <c r="AY89" s="19" t="s">
        <v>144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152</v>
      </c>
      <c r="BM89" s="225" t="s">
        <v>152</v>
      </c>
    </row>
    <row r="90" s="2" customFormat="1" ht="21.75" customHeight="1">
      <c r="A90" s="40"/>
      <c r="B90" s="41"/>
      <c r="C90" s="214" t="s">
        <v>165</v>
      </c>
      <c r="D90" s="214" t="s">
        <v>147</v>
      </c>
      <c r="E90" s="215" t="s">
        <v>790</v>
      </c>
      <c r="F90" s="216" t="s">
        <v>791</v>
      </c>
      <c r="G90" s="217" t="s">
        <v>649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42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152</v>
      </c>
      <c r="AT90" s="225" t="s">
        <v>147</v>
      </c>
      <c r="AU90" s="225" t="s">
        <v>79</v>
      </c>
      <c r="AY90" s="19" t="s">
        <v>144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79</v>
      </c>
      <c r="BK90" s="226">
        <f>ROUND(I90*H90,2)</f>
        <v>0</v>
      </c>
      <c r="BL90" s="19" t="s">
        <v>152</v>
      </c>
      <c r="BM90" s="225" t="s">
        <v>145</v>
      </c>
    </row>
    <row r="91" s="2" customFormat="1" ht="24.15" customHeight="1">
      <c r="A91" s="40"/>
      <c r="B91" s="41"/>
      <c r="C91" s="214" t="s">
        <v>152</v>
      </c>
      <c r="D91" s="214" t="s">
        <v>147</v>
      </c>
      <c r="E91" s="215" t="s">
        <v>792</v>
      </c>
      <c r="F91" s="216" t="s">
        <v>793</v>
      </c>
      <c r="G91" s="217" t="s">
        <v>649</v>
      </c>
      <c r="H91" s="218">
        <v>2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152</v>
      </c>
      <c r="AT91" s="225" t="s">
        <v>147</v>
      </c>
      <c r="AU91" s="225" t="s">
        <v>79</v>
      </c>
      <c r="AY91" s="19" t="s">
        <v>144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152</v>
      </c>
      <c r="BM91" s="225" t="s">
        <v>194</v>
      </c>
    </row>
    <row r="92" s="2" customFormat="1" ht="37.8" customHeight="1">
      <c r="A92" s="40"/>
      <c r="B92" s="41"/>
      <c r="C92" s="214" t="s">
        <v>178</v>
      </c>
      <c r="D92" s="214" t="s">
        <v>147</v>
      </c>
      <c r="E92" s="215" t="s">
        <v>794</v>
      </c>
      <c r="F92" s="216" t="s">
        <v>795</v>
      </c>
      <c r="G92" s="217" t="s">
        <v>649</v>
      </c>
      <c r="H92" s="218">
        <v>2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42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152</v>
      </c>
      <c r="AT92" s="225" t="s">
        <v>147</v>
      </c>
      <c r="AU92" s="225" t="s">
        <v>79</v>
      </c>
      <c r="AY92" s="19" t="s">
        <v>144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152</v>
      </c>
      <c r="BM92" s="225" t="s">
        <v>207</v>
      </c>
    </row>
    <row r="93" s="2" customFormat="1" ht="24.15" customHeight="1">
      <c r="A93" s="40"/>
      <c r="B93" s="41"/>
      <c r="C93" s="214" t="s">
        <v>145</v>
      </c>
      <c r="D93" s="214" t="s">
        <v>147</v>
      </c>
      <c r="E93" s="215" t="s">
        <v>796</v>
      </c>
      <c r="F93" s="216" t="s">
        <v>797</v>
      </c>
      <c r="G93" s="217" t="s">
        <v>649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152</v>
      </c>
      <c r="AT93" s="225" t="s">
        <v>147</v>
      </c>
      <c r="AU93" s="225" t="s">
        <v>79</v>
      </c>
      <c r="AY93" s="19" t="s">
        <v>144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152</v>
      </c>
      <c r="BM93" s="225" t="s">
        <v>220</v>
      </c>
    </row>
    <row r="94" s="2" customFormat="1" ht="16.5" customHeight="1">
      <c r="A94" s="40"/>
      <c r="B94" s="41"/>
      <c r="C94" s="214" t="s">
        <v>188</v>
      </c>
      <c r="D94" s="214" t="s">
        <v>147</v>
      </c>
      <c r="E94" s="215" t="s">
        <v>798</v>
      </c>
      <c r="F94" s="216" t="s">
        <v>799</v>
      </c>
      <c r="G94" s="217" t="s">
        <v>649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42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152</v>
      </c>
      <c r="AT94" s="225" t="s">
        <v>147</v>
      </c>
      <c r="AU94" s="225" t="s">
        <v>79</v>
      </c>
      <c r="AY94" s="19" t="s">
        <v>144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152</v>
      </c>
      <c r="BM94" s="225" t="s">
        <v>237</v>
      </c>
    </row>
    <row r="95" s="2" customFormat="1" ht="24.15" customHeight="1">
      <c r="A95" s="40"/>
      <c r="B95" s="41"/>
      <c r="C95" s="214" t="s">
        <v>194</v>
      </c>
      <c r="D95" s="214" t="s">
        <v>147</v>
      </c>
      <c r="E95" s="215" t="s">
        <v>800</v>
      </c>
      <c r="F95" s="216" t="s">
        <v>801</v>
      </c>
      <c r="G95" s="217" t="s">
        <v>649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152</v>
      </c>
      <c r="AT95" s="225" t="s">
        <v>147</v>
      </c>
      <c r="AU95" s="225" t="s">
        <v>79</v>
      </c>
      <c r="AY95" s="19" t="s">
        <v>144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152</v>
      </c>
      <c r="BM95" s="225" t="s">
        <v>241</v>
      </c>
    </row>
    <row r="96" s="2" customFormat="1" ht="16.5" customHeight="1">
      <c r="A96" s="40"/>
      <c r="B96" s="41"/>
      <c r="C96" s="214" t="s">
        <v>201</v>
      </c>
      <c r="D96" s="214" t="s">
        <v>147</v>
      </c>
      <c r="E96" s="215" t="s">
        <v>802</v>
      </c>
      <c r="F96" s="216" t="s">
        <v>803</v>
      </c>
      <c r="G96" s="217" t="s">
        <v>314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79" t="s">
        <v>19</v>
      </c>
      <c r="N96" s="280" t="s">
        <v>42</v>
      </c>
      <c r="O96" s="277"/>
      <c r="P96" s="281">
        <f>O96*H96</f>
        <v>0</v>
      </c>
      <c r="Q96" s="281">
        <v>0</v>
      </c>
      <c r="R96" s="281">
        <f>Q96*H96</f>
        <v>0</v>
      </c>
      <c r="S96" s="281">
        <v>0</v>
      </c>
      <c r="T96" s="282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152</v>
      </c>
      <c r="AT96" s="225" t="s">
        <v>147</v>
      </c>
      <c r="AU96" s="225" t="s">
        <v>79</v>
      </c>
      <c r="AY96" s="19" t="s">
        <v>144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152</v>
      </c>
      <c r="BM96" s="225" t="s">
        <v>261</v>
      </c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46"/>
      <c r="M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</sheetData>
  <sheetProtection sheet="1" autoFilter="0" formatColumns="0" formatRows="0" objects="1" scenarios="1" spinCount="100000" saltValue="wmhf7SSP2vJ2MVxNm0Zx+b2KRtNqeySa0zWbGE52lbD5v+izSeaWQOIRfi237i+YwuBTFQa/n1B6/s2sswfItg==" hashValue="Stp0//5LpLdL4fzLT9JLOhwf84xZ5cwIjgfROSg04Lm9835qS6zrcxqY0WnomrzuQxX/OxpQVPpwofYqIoksAg==" algorithmName="SHA-512" password="CC35"/>
  <autoFilter ref="C85:K9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747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748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804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34</v>
      </c>
      <c r="G14" s="40"/>
      <c r="H14" s="40"/>
      <c r="I14" s="144" t="s">
        <v>23</v>
      </c>
      <c r="J14" s="148" t="str">
        <f>'Rekapitulace stavby'!AN8</f>
        <v>4. 5. 2026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Základní škola Pardubice-Polabiny, Prodloužená 283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astalon s.r.o.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ROUND((SUM(BE86:BE98)),  2)</f>
        <v>0</v>
      </c>
      <c r="G35" s="40"/>
      <c r="H35" s="40"/>
      <c r="I35" s="159">
        <v>0.20999999999999999</v>
      </c>
      <c r="J35" s="158">
        <f>ROUND(((SUM(BE86:BE98))*I35),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ROUND((SUM(BF86:BF98)),  2)</f>
        <v>0</v>
      </c>
      <c r="G36" s="40"/>
      <c r="H36" s="40"/>
      <c r="I36" s="159">
        <v>0.14999999999999999</v>
      </c>
      <c r="J36" s="158">
        <f>ROUND(((SUM(BF86:BF98))*I36),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ROUND((SUM(BG86:BG98)),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ROUND((SUM(BH86:BH98)),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ROUND((SUM(BI86:BI98)),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Základní škola Pardubice-Polabiny, Prodloužená 283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747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748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c - Společné kabelové trasy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4. 5. 2026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Základní škola Pardubice-Polabiny, Prodloužená 283</v>
      </c>
      <c r="G58" s="42"/>
      <c r="H58" s="42"/>
      <c r="I58" s="34" t="s">
        <v>30</v>
      </c>
      <c r="J58" s="38" t="str">
        <f>E23</f>
        <v>astalon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108</v>
      </c>
      <c r="D61" s="173"/>
      <c r="E61" s="173"/>
      <c r="F61" s="173"/>
      <c r="G61" s="173"/>
      <c r="H61" s="173"/>
      <c r="I61" s="173"/>
      <c r="J61" s="174" t="s">
        <v>109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110</v>
      </c>
    </row>
    <row r="64" s="9" customFormat="1" ht="24.96" customHeight="1">
      <c r="A64" s="9"/>
      <c r="B64" s="176"/>
      <c r="C64" s="177"/>
      <c r="D64" s="178" t="s">
        <v>805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129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Základní škola Pardubice-Polabiny, Prodloužená 283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105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747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748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c - Společné kabelové trasy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4. 5. 2026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Základní škola Pardubice-Polabiny, Prodloužená 283</v>
      </c>
      <c r="G82" s="42"/>
      <c r="H82" s="42"/>
      <c r="I82" s="34" t="s">
        <v>30</v>
      </c>
      <c r="J82" s="38" t="str">
        <f>E23</f>
        <v>astalon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IF(E20="","",E20)</f>
        <v>Vyplň údaj</v>
      </c>
      <c r="G83" s="42"/>
      <c r="H83" s="42"/>
      <c r="I83" s="34" t="s">
        <v>33</v>
      </c>
      <c r="J83" s="38" t="str">
        <f>E26</f>
        <v xml:space="preserve"> 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130</v>
      </c>
      <c r="D85" s="190" t="s">
        <v>56</v>
      </c>
      <c r="E85" s="190" t="s">
        <v>52</v>
      </c>
      <c r="F85" s="190" t="s">
        <v>53</v>
      </c>
      <c r="G85" s="190" t="s">
        <v>131</v>
      </c>
      <c r="H85" s="190" t="s">
        <v>132</v>
      </c>
      <c r="I85" s="190" t="s">
        <v>133</v>
      </c>
      <c r="J85" s="190" t="s">
        <v>109</v>
      </c>
      <c r="K85" s="191" t="s">
        <v>134</v>
      </c>
      <c r="L85" s="192"/>
      <c r="M85" s="94" t="s">
        <v>19</v>
      </c>
      <c r="N85" s="95" t="s">
        <v>41</v>
      </c>
      <c r="O85" s="95" t="s">
        <v>135</v>
      </c>
      <c r="P85" s="95" t="s">
        <v>136</v>
      </c>
      <c r="Q85" s="95" t="s">
        <v>137</v>
      </c>
      <c r="R85" s="95" t="s">
        <v>138</v>
      </c>
      <c r="S85" s="95" t="s">
        <v>139</v>
      </c>
      <c r="T85" s="96" t="s">
        <v>140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141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110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70</v>
      </c>
      <c r="E87" s="201" t="s">
        <v>751</v>
      </c>
      <c r="F87" s="201" t="s">
        <v>99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SUM(P88:P98)</f>
        <v>0</v>
      </c>
      <c r="Q87" s="206"/>
      <c r="R87" s="207">
        <f>SUM(R88:R98)</f>
        <v>0</v>
      </c>
      <c r="S87" s="206"/>
      <c r="T87" s="208">
        <f>SUM(T88:T98)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70</v>
      </c>
      <c r="AU87" s="210" t="s">
        <v>71</v>
      </c>
      <c r="AY87" s="209" t="s">
        <v>144</v>
      </c>
      <c r="BK87" s="211">
        <f>SUM(BK88:BK98)</f>
        <v>0</v>
      </c>
    </row>
    <row r="88" s="2" customFormat="1" ht="24.15" customHeight="1">
      <c r="A88" s="40"/>
      <c r="B88" s="41"/>
      <c r="C88" s="214" t="s">
        <v>79</v>
      </c>
      <c r="D88" s="214" t="s">
        <v>147</v>
      </c>
      <c r="E88" s="215" t="s">
        <v>806</v>
      </c>
      <c r="F88" s="216" t="s">
        <v>807</v>
      </c>
      <c r="G88" s="217" t="s">
        <v>649</v>
      </c>
      <c r="H88" s="218">
        <v>21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42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152</v>
      </c>
      <c r="AT88" s="225" t="s">
        <v>147</v>
      </c>
      <c r="AU88" s="225" t="s">
        <v>79</v>
      </c>
      <c r="AY88" s="19" t="s">
        <v>144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152</v>
      </c>
      <c r="BM88" s="225" t="s">
        <v>81</v>
      </c>
    </row>
    <row r="89" s="2" customFormat="1" ht="16.5" customHeight="1">
      <c r="A89" s="40"/>
      <c r="B89" s="41"/>
      <c r="C89" s="214" t="s">
        <v>81</v>
      </c>
      <c r="D89" s="214" t="s">
        <v>147</v>
      </c>
      <c r="E89" s="215" t="s">
        <v>808</v>
      </c>
      <c r="F89" s="216" t="s">
        <v>809</v>
      </c>
      <c r="G89" s="217" t="s">
        <v>649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152</v>
      </c>
      <c r="AT89" s="225" t="s">
        <v>147</v>
      </c>
      <c r="AU89" s="225" t="s">
        <v>79</v>
      </c>
      <c r="AY89" s="19" t="s">
        <v>144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152</v>
      </c>
      <c r="BM89" s="225" t="s">
        <v>152</v>
      </c>
    </row>
    <row r="90" s="2" customFormat="1" ht="24.15" customHeight="1">
      <c r="A90" s="40"/>
      <c r="B90" s="41"/>
      <c r="C90" s="214" t="s">
        <v>165</v>
      </c>
      <c r="D90" s="214" t="s">
        <v>147</v>
      </c>
      <c r="E90" s="215" t="s">
        <v>810</v>
      </c>
      <c r="F90" s="216" t="s">
        <v>811</v>
      </c>
      <c r="G90" s="217" t="s">
        <v>197</v>
      </c>
      <c r="H90" s="218">
        <v>14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42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152</v>
      </c>
      <c r="AT90" s="225" t="s">
        <v>147</v>
      </c>
      <c r="AU90" s="225" t="s">
        <v>79</v>
      </c>
      <c r="AY90" s="19" t="s">
        <v>144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79</v>
      </c>
      <c r="BK90" s="226">
        <f>ROUND(I90*H90,2)</f>
        <v>0</v>
      </c>
      <c r="BL90" s="19" t="s">
        <v>152</v>
      </c>
      <c r="BM90" s="225" t="s">
        <v>145</v>
      </c>
    </row>
    <row r="91" s="2" customFormat="1" ht="24.15" customHeight="1">
      <c r="A91" s="40"/>
      <c r="B91" s="41"/>
      <c r="C91" s="214" t="s">
        <v>152</v>
      </c>
      <c r="D91" s="214" t="s">
        <v>147</v>
      </c>
      <c r="E91" s="215" t="s">
        <v>812</v>
      </c>
      <c r="F91" s="216" t="s">
        <v>813</v>
      </c>
      <c r="G91" s="217" t="s">
        <v>197</v>
      </c>
      <c r="H91" s="218">
        <v>13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152</v>
      </c>
      <c r="AT91" s="225" t="s">
        <v>147</v>
      </c>
      <c r="AU91" s="225" t="s">
        <v>79</v>
      </c>
      <c r="AY91" s="19" t="s">
        <v>144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152</v>
      </c>
      <c r="BM91" s="225" t="s">
        <v>194</v>
      </c>
    </row>
    <row r="92" s="2" customFormat="1" ht="24.15" customHeight="1">
      <c r="A92" s="40"/>
      <c r="B92" s="41"/>
      <c r="C92" s="214" t="s">
        <v>178</v>
      </c>
      <c r="D92" s="214" t="s">
        <v>147</v>
      </c>
      <c r="E92" s="215" t="s">
        <v>814</v>
      </c>
      <c r="F92" s="216" t="s">
        <v>815</v>
      </c>
      <c r="G92" s="217" t="s">
        <v>197</v>
      </c>
      <c r="H92" s="218">
        <v>12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42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152</v>
      </c>
      <c r="AT92" s="225" t="s">
        <v>147</v>
      </c>
      <c r="AU92" s="225" t="s">
        <v>79</v>
      </c>
      <c r="AY92" s="19" t="s">
        <v>144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152</v>
      </c>
      <c r="BM92" s="225" t="s">
        <v>207</v>
      </c>
    </row>
    <row r="93" s="2" customFormat="1" ht="24.15" customHeight="1">
      <c r="A93" s="40"/>
      <c r="B93" s="41"/>
      <c r="C93" s="214" t="s">
        <v>145</v>
      </c>
      <c r="D93" s="214" t="s">
        <v>147</v>
      </c>
      <c r="E93" s="215" t="s">
        <v>816</v>
      </c>
      <c r="F93" s="216" t="s">
        <v>817</v>
      </c>
      <c r="G93" s="217" t="s">
        <v>649</v>
      </c>
      <c r="H93" s="218">
        <v>48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152</v>
      </c>
      <c r="AT93" s="225" t="s">
        <v>147</v>
      </c>
      <c r="AU93" s="225" t="s">
        <v>79</v>
      </c>
      <c r="AY93" s="19" t="s">
        <v>144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152</v>
      </c>
      <c r="BM93" s="225" t="s">
        <v>220</v>
      </c>
    </row>
    <row r="94" s="2" customFormat="1" ht="16.5" customHeight="1">
      <c r="A94" s="40"/>
      <c r="B94" s="41"/>
      <c r="C94" s="214" t="s">
        <v>188</v>
      </c>
      <c r="D94" s="214" t="s">
        <v>147</v>
      </c>
      <c r="E94" s="215" t="s">
        <v>818</v>
      </c>
      <c r="F94" s="216" t="s">
        <v>819</v>
      </c>
      <c r="G94" s="217" t="s">
        <v>197</v>
      </c>
      <c r="H94" s="218">
        <v>23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42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152</v>
      </c>
      <c r="AT94" s="225" t="s">
        <v>147</v>
      </c>
      <c r="AU94" s="225" t="s">
        <v>79</v>
      </c>
      <c r="AY94" s="19" t="s">
        <v>144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152</v>
      </c>
      <c r="BM94" s="225" t="s">
        <v>237</v>
      </c>
    </row>
    <row r="95" s="2" customFormat="1" ht="16.5" customHeight="1">
      <c r="A95" s="40"/>
      <c r="B95" s="41"/>
      <c r="C95" s="214" t="s">
        <v>194</v>
      </c>
      <c r="D95" s="214" t="s">
        <v>147</v>
      </c>
      <c r="E95" s="215" t="s">
        <v>820</v>
      </c>
      <c r="F95" s="216" t="s">
        <v>821</v>
      </c>
      <c r="G95" s="217" t="s">
        <v>197</v>
      </c>
      <c r="H95" s="218">
        <v>3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152</v>
      </c>
      <c r="AT95" s="225" t="s">
        <v>147</v>
      </c>
      <c r="AU95" s="225" t="s">
        <v>79</v>
      </c>
      <c r="AY95" s="19" t="s">
        <v>144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152</v>
      </c>
      <c r="BM95" s="225" t="s">
        <v>241</v>
      </c>
    </row>
    <row r="96" s="2" customFormat="1" ht="16.5" customHeight="1">
      <c r="A96" s="40"/>
      <c r="B96" s="41"/>
      <c r="C96" s="214" t="s">
        <v>201</v>
      </c>
      <c r="D96" s="214" t="s">
        <v>147</v>
      </c>
      <c r="E96" s="215" t="s">
        <v>822</v>
      </c>
      <c r="F96" s="216" t="s">
        <v>823</v>
      </c>
      <c r="G96" s="217" t="s">
        <v>197</v>
      </c>
      <c r="H96" s="218">
        <v>8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152</v>
      </c>
      <c r="AT96" s="225" t="s">
        <v>147</v>
      </c>
      <c r="AU96" s="225" t="s">
        <v>79</v>
      </c>
      <c r="AY96" s="19" t="s">
        <v>144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152</v>
      </c>
      <c r="BM96" s="225" t="s">
        <v>261</v>
      </c>
    </row>
    <row r="97" s="2" customFormat="1" ht="16.5" customHeight="1">
      <c r="A97" s="40"/>
      <c r="B97" s="41"/>
      <c r="C97" s="214" t="s">
        <v>207</v>
      </c>
      <c r="D97" s="214" t="s">
        <v>147</v>
      </c>
      <c r="E97" s="215" t="s">
        <v>824</v>
      </c>
      <c r="F97" s="216" t="s">
        <v>825</v>
      </c>
      <c r="G97" s="217" t="s">
        <v>649</v>
      </c>
      <c r="H97" s="218">
        <v>1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42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152</v>
      </c>
      <c r="AT97" s="225" t="s">
        <v>147</v>
      </c>
      <c r="AU97" s="225" t="s">
        <v>79</v>
      </c>
      <c r="AY97" s="19" t="s">
        <v>144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152</v>
      </c>
      <c r="BM97" s="225" t="s">
        <v>274</v>
      </c>
    </row>
    <row r="98" s="2" customFormat="1" ht="16.5" customHeight="1">
      <c r="A98" s="40"/>
      <c r="B98" s="41"/>
      <c r="C98" s="214" t="s">
        <v>214</v>
      </c>
      <c r="D98" s="214" t="s">
        <v>147</v>
      </c>
      <c r="E98" s="215" t="s">
        <v>826</v>
      </c>
      <c r="F98" s="216" t="s">
        <v>827</v>
      </c>
      <c r="G98" s="217" t="s">
        <v>314</v>
      </c>
      <c r="H98" s="218">
        <v>1</v>
      </c>
      <c r="I98" s="219"/>
      <c r="J98" s="220">
        <f>ROUND(I98*H98,2)</f>
        <v>0</v>
      </c>
      <c r="K98" s="216" t="s">
        <v>19</v>
      </c>
      <c r="L98" s="46"/>
      <c r="M98" s="279" t="s">
        <v>19</v>
      </c>
      <c r="N98" s="280" t="s">
        <v>42</v>
      </c>
      <c r="O98" s="277"/>
      <c r="P98" s="281">
        <f>O98*H98</f>
        <v>0</v>
      </c>
      <c r="Q98" s="281">
        <v>0</v>
      </c>
      <c r="R98" s="281">
        <f>Q98*H98</f>
        <v>0</v>
      </c>
      <c r="S98" s="281">
        <v>0</v>
      </c>
      <c r="T98" s="282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152</v>
      </c>
      <c r="AT98" s="225" t="s">
        <v>147</v>
      </c>
      <c r="AU98" s="225" t="s">
        <v>79</v>
      </c>
      <c r="AY98" s="19" t="s">
        <v>144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152</v>
      </c>
      <c r="BM98" s="225" t="s">
        <v>283</v>
      </c>
    </row>
    <row r="99" s="2" customFormat="1" ht="6.96" customHeight="1">
      <c r="A99" s="40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46"/>
      <c r="M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</sheetData>
  <sheetProtection sheet="1" autoFilter="0" formatColumns="0" formatRows="0" objects="1" scenarios="1" spinCount="100000" saltValue="5Ahdj8u0pb+lgrADU8trTawJignVkIWaD8vCneuOq6tBSAyCmi6hU9hn/dCTZZBmIc/sVGzuaSlVR3J/7acmjw==" hashValue="Tcik9+xRAeUEFgI3HCFz+P4VS8kulzrCWXZeM6XVTjfReIxsD8W5qwS0o6YYuu8+DdqEEgPtvUtvQ3YD6Ne/dg==" algorithmName="SHA-512" password="CC35"/>
  <autoFilter ref="C85:K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Základní škola Pardubice-Polabiny, Prodloužená 283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747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748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828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34</v>
      </c>
      <c r="G14" s="40"/>
      <c r="H14" s="40"/>
      <c r="I14" s="144" t="s">
        <v>23</v>
      </c>
      <c r="J14" s="148" t="str">
        <f>'Rekapitulace stavby'!AN8</f>
        <v>4. 5. 2026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Základní škola Pardubice-Polabiny, Prodloužená 283</v>
      </c>
      <c r="F17" s="40"/>
      <c r="G17" s="40"/>
      <c r="H17" s="40"/>
      <c r="I17" s="144" t="s">
        <v>27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28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27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30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astalon s.r.o.</v>
      </c>
      <c r="F23" s="40"/>
      <c r="G23" s="40"/>
      <c r="H23" s="40"/>
      <c r="I23" s="144" t="s">
        <v>27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27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ROUND((SUM(BE86:BE90)),  2)</f>
        <v>0</v>
      </c>
      <c r="G35" s="40"/>
      <c r="H35" s="40"/>
      <c r="I35" s="159">
        <v>0.20999999999999999</v>
      </c>
      <c r="J35" s="158">
        <f>ROUND(((SUM(BE86:BE90))*I35),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ROUND((SUM(BF86:BF90)),  2)</f>
        <v>0</v>
      </c>
      <c r="G36" s="40"/>
      <c r="H36" s="40"/>
      <c r="I36" s="159">
        <v>0.14999999999999999</v>
      </c>
      <c r="J36" s="158">
        <f>ROUND(((SUM(BF86:BF90))*I36),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ROUND((SUM(BG86:BG90)),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ROUND((SUM(BH86:BH90)),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ROUND((SUM(BI86:BI90)),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Základní škola Pardubice-Polabiny, Prodloužená 283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747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748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 - Ostatní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4. 5. 2026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Základní škola Pardubice-Polabiny, Prodloužená 283</v>
      </c>
      <c r="G58" s="42"/>
      <c r="H58" s="42"/>
      <c r="I58" s="34" t="s">
        <v>30</v>
      </c>
      <c r="J58" s="38" t="str">
        <f>E23</f>
        <v>astalon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28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108</v>
      </c>
      <c r="D61" s="173"/>
      <c r="E61" s="173"/>
      <c r="F61" s="173"/>
      <c r="G61" s="173"/>
      <c r="H61" s="173"/>
      <c r="I61" s="173"/>
      <c r="J61" s="174" t="s">
        <v>109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110</v>
      </c>
    </row>
    <row r="64" s="9" customFormat="1" ht="24.96" customHeight="1">
      <c r="A64" s="9"/>
      <c r="B64" s="176"/>
      <c r="C64" s="177"/>
      <c r="D64" s="178" t="s">
        <v>829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129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Základní škola Pardubice-Polabiny, Prodloužená 283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105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747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748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d - Ostatní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4. 5. 2026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Základní škola Pardubice-Polabiny, Prodloužená 283</v>
      </c>
      <c r="G82" s="42"/>
      <c r="H82" s="42"/>
      <c r="I82" s="34" t="s">
        <v>30</v>
      </c>
      <c r="J82" s="38" t="str">
        <f>E23</f>
        <v>astalon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IF(E20="","",E20)</f>
        <v>Vyplň údaj</v>
      </c>
      <c r="G83" s="42"/>
      <c r="H83" s="42"/>
      <c r="I83" s="34" t="s">
        <v>33</v>
      </c>
      <c r="J83" s="38" t="str">
        <f>E26</f>
        <v xml:space="preserve"> 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130</v>
      </c>
      <c r="D85" s="190" t="s">
        <v>56</v>
      </c>
      <c r="E85" s="190" t="s">
        <v>52</v>
      </c>
      <c r="F85" s="190" t="s">
        <v>53</v>
      </c>
      <c r="G85" s="190" t="s">
        <v>131</v>
      </c>
      <c r="H85" s="190" t="s">
        <v>132</v>
      </c>
      <c r="I85" s="190" t="s">
        <v>133</v>
      </c>
      <c r="J85" s="190" t="s">
        <v>109</v>
      </c>
      <c r="K85" s="191" t="s">
        <v>134</v>
      </c>
      <c r="L85" s="192"/>
      <c r="M85" s="94" t="s">
        <v>19</v>
      </c>
      <c r="N85" s="95" t="s">
        <v>41</v>
      </c>
      <c r="O85" s="95" t="s">
        <v>135</v>
      </c>
      <c r="P85" s="95" t="s">
        <v>136</v>
      </c>
      <c r="Q85" s="95" t="s">
        <v>137</v>
      </c>
      <c r="R85" s="95" t="s">
        <v>138</v>
      </c>
      <c r="S85" s="95" t="s">
        <v>139</v>
      </c>
      <c r="T85" s="96" t="s">
        <v>140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141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110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70</v>
      </c>
      <c r="E87" s="201" t="s">
        <v>751</v>
      </c>
      <c r="F87" s="201" t="s">
        <v>102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SUM(P88:P90)</f>
        <v>0</v>
      </c>
      <c r="Q87" s="206"/>
      <c r="R87" s="207">
        <f>SUM(R88:R90)</f>
        <v>0</v>
      </c>
      <c r="S87" s="206"/>
      <c r="T87" s="208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70</v>
      </c>
      <c r="AU87" s="210" t="s">
        <v>71</v>
      </c>
      <c r="AY87" s="209" t="s">
        <v>144</v>
      </c>
      <c r="BK87" s="211">
        <f>SUM(BK88:BK90)</f>
        <v>0</v>
      </c>
    </row>
    <row r="88" s="2" customFormat="1" ht="24.15" customHeight="1">
      <c r="A88" s="40"/>
      <c r="B88" s="41"/>
      <c r="C88" s="214" t="s">
        <v>79</v>
      </c>
      <c r="D88" s="214" t="s">
        <v>147</v>
      </c>
      <c r="E88" s="215" t="s">
        <v>830</v>
      </c>
      <c r="F88" s="216" t="s">
        <v>831</v>
      </c>
      <c r="G88" s="217" t="s">
        <v>832</v>
      </c>
      <c r="H88" s="218">
        <v>700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42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152</v>
      </c>
      <c r="AT88" s="225" t="s">
        <v>147</v>
      </c>
      <c r="AU88" s="225" t="s">
        <v>79</v>
      </c>
      <c r="AY88" s="19" t="s">
        <v>144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152</v>
      </c>
      <c r="BM88" s="225" t="s">
        <v>81</v>
      </c>
    </row>
    <row r="89" s="2" customFormat="1" ht="16.5" customHeight="1">
      <c r="A89" s="40"/>
      <c r="B89" s="41"/>
      <c r="C89" s="214" t="s">
        <v>81</v>
      </c>
      <c r="D89" s="214" t="s">
        <v>147</v>
      </c>
      <c r="E89" s="215" t="s">
        <v>833</v>
      </c>
      <c r="F89" s="216" t="s">
        <v>834</v>
      </c>
      <c r="G89" s="217" t="s">
        <v>525</v>
      </c>
      <c r="H89" s="218">
        <v>4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152</v>
      </c>
      <c r="AT89" s="225" t="s">
        <v>147</v>
      </c>
      <c r="AU89" s="225" t="s">
        <v>79</v>
      </c>
      <c r="AY89" s="19" t="s">
        <v>144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152</v>
      </c>
      <c r="BM89" s="225" t="s">
        <v>152</v>
      </c>
    </row>
    <row r="90" s="2" customFormat="1" ht="21.75" customHeight="1">
      <c r="A90" s="40"/>
      <c r="B90" s="41"/>
      <c r="C90" s="214" t="s">
        <v>165</v>
      </c>
      <c r="D90" s="214" t="s">
        <v>147</v>
      </c>
      <c r="E90" s="215" t="s">
        <v>835</v>
      </c>
      <c r="F90" s="216" t="s">
        <v>836</v>
      </c>
      <c r="G90" s="217" t="s">
        <v>314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79" t="s">
        <v>19</v>
      </c>
      <c r="N90" s="280" t="s">
        <v>42</v>
      </c>
      <c r="O90" s="277"/>
      <c r="P90" s="281">
        <f>O90*H90</f>
        <v>0</v>
      </c>
      <c r="Q90" s="281">
        <v>0</v>
      </c>
      <c r="R90" s="281">
        <f>Q90*H90</f>
        <v>0</v>
      </c>
      <c r="S90" s="281">
        <v>0</v>
      </c>
      <c r="T90" s="282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152</v>
      </c>
      <c r="AT90" s="225" t="s">
        <v>147</v>
      </c>
      <c r="AU90" s="225" t="s">
        <v>79</v>
      </c>
      <c r="AY90" s="19" t="s">
        <v>144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79</v>
      </c>
      <c r="BK90" s="226">
        <f>ROUND(I90*H90,2)</f>
        <v>0</v>
      </c>
      <c r="BL90" s="19" t="s">
        <v>152</v>
      </c>
      <c r="BM90" s="225" t="s">
        <v>145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UpbIJchBzEedVba6IYCPpXsKzsXr4Nz4BTaldl8TLTYQCLiMG6QlXlUy7DeKtHy4iPIzwoLYkLXEGQmyILvfAQ==" hashValue="TIShMdWd7LxwW3KNboFvwhqPUIB7ZcUg37j1k9x2yycR43YJAJ0P1vdQq3jqpI2voYOaeN1PTOT9v7Ta1hEI6g==" algorithmName="SHA-512" password="CC35"/>
  <autoFilter ref="C85:K9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837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838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839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840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841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842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843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844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845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846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847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78</v>
      </c>
      <c r="F18" s="294" t="s">
        <v>848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849</v>
      </c>
      <c r="F19" s="294" t="s">
        <v>850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851</v>
      </c>
      <c r="F20" s="294" t="s">
        <v>852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853</v>
      </c>
      <c r="F21" s="294" t="s">
        <v>854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855</v>
      </c>
      <c r="F22" s="294" t="s">
        <v>102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93</v>
      </c>
      <c r="F23" s="294" t="s">
        <v>856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857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858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859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860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861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862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863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864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865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130</v>
      </c>
      <c r="F36" s="294"/>
      <c r="G36" s="294" t="s">
        <v>866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867</v>
      </c>
      <c r="F37" s="294"/>
      <c r="G37" s="294" t="s">
        <v>868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52</v>
      </c>
      <c r="F38" s="294"/>
      <c r="G38" s="294" t="s">
        <v>869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53</v>
      </c>
      <c r="F39" s="294"/>
      <c r="G39" s="294" t="s">
        <v>870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131</v>
      </c>
      <c r="F40" s="294"/>
      <c r="G40" s="294" t="s">
        <v>871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132</v>
      </c>
      <c r="F41" s="294"/>
      <c r="G41" s="294" t="s">
        <v>872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873</v>
      </c>
      <c r="F42" s="294"/>
      <c r="G42" s="294" t="s">
        <v>874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875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876</v>
      </c>
      <c r="F44" s="294"/>
      <c r="G44" s="294" t="s">
        <v>877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134</v>
      </c>
      <c r="F45" s="294"/>
      <c r="G45" s="294" t="s">
        <v>878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879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880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881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882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883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884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885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886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887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888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889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890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891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892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893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894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895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896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897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898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899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900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901</v>
      </c>
      <c r="D76" s="312"/>
      <c r="E76" s="312"/>
      <c r="F76" s="312" t="s">
        <v>902</v>
      </c>
      <c r="G76" s="313"/>
      <c r="H76" s="312" t="s">
        <v>53</v>
      </c>
      <c r="I76" s="312" t="s">
        <v>56</v>
      </c>
      <c r="J76" s="312" t="s">
        <v>903</v>
      </c>
      <c r="K76" s="311"/>
    </row>
    <row r="77" s="1" customFormat="1" ht="17.25" customHeight="1">
      <c r="B77" s="309"/>
      <c r="C77" s="314" t="s">
        <v>904</v>
      </c>
      <c r="D77" s="314"/>
      <c r="E77" s="314"/>
      <c r="F77" s="315" t="s">
        <v>905</v>
      </c>
      <c r="G77" s="316"/>
      <c r="H77" s="314"/>
      <c r="I77" s="314"/>
      <c r="J77" s="314" t="s">
        <v>906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52</v>
      </c>
      <c r="D79" s="319"/>
      <c r="E79" s="319"/>
      <c r="F79" s="320" t="s">
        <v>907</v>
      </c>
      <c r="G79" s="321"/>
      <c r="H79" s="297" t="s">
        <v>908</v>
      </c>
      <c r="I79" s="297" t="s">
        <v>909</v>
      </c>
      <c r="J79" s="297">
        <v>20</v>
      </c>
      <c r="K79" s="311"/>
    </row>
    <row r="80" s="1" customFormat="1" ht="15" customHeight="1">
      <c r="B80" s="309"/>
      <c r="C80" s="297" t="s">
        <v>910</v>
      </c>
      <c r="D80" s="297"/>
      <c r="E80" s="297"/>
      <c r="F80" s="320" t="s">
        <v>907</v>
      </c>
      <c r="G80" s="321"/>
      <c r="H80" s="297" t="s">
        <v>911</v>
      </c>
      <c r="I80" s="297" t="s">
        <v>909</v>
      </c>
      <c r="J80" s="297">
        <v>120</v>
      </c>
      <c r="K80" s="311"/>
    </row>
    <row r="81" s="1" customFormat="1" ht="15" customHeight="1">
      <c r="B81" s="322"/>
      <c r="C81" s="297" t="s">
        <v>912</v>
      </c>
      <c r="D81" s="297"/>
      <c r="E81" s="297"/>
      <c r="F81" s="320" t="s">
        <v>913</v>
      </c>
      <c r="G81" s="321"/>
      <c r="H81" s="297" t="s">
        <v>914</v>
      </c>
      <c r="I81" s="297" t="s">
        <v>909</v>
      </c>
      <c r="J81" s="297">
        <v>50</v>
      </c>
      <c r="K81" s="311"/>
    </row>
    <row r="82" s="1" customFormat="1" ht="15" customHeight="1">
      <c r="B82" s="322"/>
      <c r="C82" s="297" t="s">
        <v>915</v>
      </c>
      <c r="D82" s="297"/>
      <c r="E82" s="297"/>
      <c r="F82" s="320" t="s">
        <v>907</v>
      </c>
      <c r="G82" s="321"/>
      <c r="H82" s="297" t="s">
        <v>916</v>
      </c>
      <c r="I82" s="297" t="s">
        <v>917</v>
      </c>
      <c r="J82" s="297"/>
      <c r="K82" s="311"/>
    </row>
    <row r="83" s="1" customFormat="1" ht="15" customHeight="1">
      <c r="B83" s="322"/>
      <c r="C83" s="323" t="s">
        <v>918</v>
      </c>
      <c r="D83" s="323"/>
      <c r="E83" s="323"/>
      <c r="F83" s="324" t="s">
        <v>913</v>
      </c>
      <c r="G83" s="323"/>
      <c r="H83" s="323" t="s">
        <v>919</v>
      </c>
      <c r="I83" s="323" t="s">
        <v>909</v>
      </c>
      <c r="J83" s="323">
        <v>15</v>
      </c>
      <c r="K83" s="311"/>
    </row>
    <row r="84" s="1" customFormat="1" ht="15" customHeight="1">
      <c r="B84" s="322"/>
      <c r="C84" s="323" t="s">
        <v>920</v>
      </c>
      <c r="D84" s="323"/>
      <c r="E84" s="323"/>
      <c r="F84" s="324" t="s">
        <v>913</v>
      </c>
      <c r="G84" s="323"/>
      <c r="H84" s="323" t="s">
        <v>921</v>
      </c>
      <c r="I84" s="323" t="s">
        <v>909</v>
      </c>
      <c r="J84" s="323">
        <v>15</v>
      </c>
      <c r="K84" s="311"/>
    </row>
    <row r="85" s="1" customFormat="1" ht="15" customHeight="1">
      <c r="B85" s="322"/>
      <c r="C85" s="323" t="s">
        <v>922</v>
      </c>
      <c r="D85" s="323"/>
      <c r="E85" s="323"/>
      <c r="F85" s="324" t="s">
        <v>913</v>
      </c>
      <c r="G85" s="323"/>
      <c r="H85" s="323" t="s">
        <v>923</v>
      </c>
      <c r="I85" s="323" t="s">
        <v>909</v>
      </c>
      <c r="J85" s="323">
        <v>20</v>
      </c>
      <c r="K85" s="311"/>
    </row>
    <row r="86" s="1" customFormat="1" ht="15" customHeight="1">
      <c r="B86" s="322"/>
      <c r="C86" s="323" t="s">
        <v>924</v>
      </c>
      <c r="D86" s="323"/>
      <c r="E86" s="323"/>
      <c r="F86" s="324" t="s">
        <v>913</v>
      </c>
      <c r="G86" s="323"/>
      <c r="H86" s="323" t="s">
        <v>925</v>
      </c>
      <c r="I86" s="323" t="s">
        <v>909</v>
      </c>
      <c r="J86" s="323">
        <v>20</v>
      </c>
      <c r="K86" s="311"/>
    </row>
    <row r="87" s="1" customFormat="1" ht="15" customHeight="1">
      <c r="B87" s="322"/>
      <c r="C87" s="297" t="s">
        <v>926</v>
      </c>
      <c r="D87" s="297"/>
      <c r="E87" s="297"/>
      <c r="F87" s="320" t="s">
        <v>913</v>
      </c>
      <c r="G87" s="321"/>
      <c r="H87" s="297" t="s">
        <v>927</v>
      </c>
      <c r="I87" s="297" t="s">
        <v>909</v>
      </c>
      <c r="J87" s="297">
        <v>50</v>
      </c>
      <c r="K87" s="311"/>
    </row>
    <row r="88" s="1" customFormat="1" ht="15" customHeight="1">
      <c r="B88" s="322"/>
      <c r="C88" s="297" t="s">
        <v>928</v>
      </c>
      <c r="D88" s="297"/>
      <c r="E88" s="297"/>
      <c r="F88" s="320" t="s">
        <v>913</v>
      </c>
      <c r="G88" s="321"/>
      <c r="H88" s="297" t="s">
        <v>929</v>
      </c>
      <c r="I88" s="297" t="s">
        <v>909</v>
      </c>
      <c r="J88" s="297">
        <v>20</v>
      </c>
      <c r="K88" s="311"/>
    </row>
    <row r="89" s="1" customFormat="1" ht="15" customHeight="1">
      <c r="B89" s="322"/>
      <c r="C89" s="297" t="s">
        <v>930</v>
      </c>
      <c r="D89" s="297"/>
      <c r="E89" s="297"/>
      <c r="F89" s="320" t="s">
        <v>913</v>
      </c>
      <c r="G89" s="321"/>
      <c r="H89" s="297" t="s">
        <v>931</v>
      </c>
      <c r="I89" s="297" t="s">
        <v>909</v>
      </c>
      <c r="J89" s="297">
        <v>20</v>
      </c>
      <c r="K89" s="311"/>
    </row>
    <row r="90" s="1" customFormat="1" ht="15" customHeight="1">
      <c r="B90" s="322"/>
      <c r="C90" s="297" t="s">
        <v>932</v>
      </c>
      <c r="D90" s="297"/>
      <c r="E90" s="297"/>
      <c r="F90" s="320" t="s">
        <v>913</v>
      </c>
      <c r="G90" s="321"/>
      <c r="H90" s="297" t="s">
        <v>933</v>
      </c>
      <c r="I90" s="297" t="s">
        <v>909</v>
      </c>
      <c r="J90" s="297">
        <v>50</v>
      </c>
      <c r="K90" s="311"/>
    </row>
    <row r="91" s="1" customFormat="1" ht="15" customHeight="1">
      <c r="B91" s="322"/>
      <c r="C91" s="297" t="s">
        <v>934</v>
      </c>
      <c r="D91" s="297"/>
      <c r="E91" s="297"/>
      <c r="F91" s="320" t="s">
        <v>913</v>
      </c>
      <c r="G91" s="321"/>
      <c r="H91" s="297" t="s">
        <v>934</v>
      </c>
      <c r="I91" s="297" t="s">
        <v>909</v>
      </c>
      <c r="J91" s="297">
        <v>50</v>
      </c>
      <c r="K91" s="311"/>
    </row>
    <row r="92" s="1" customFormat="1" ht="15" customHeight="1">
      <c r="B92" s="322"/>
      <c r="C92" s="297" t="s">
        <v>935</v>
      </c>
      <c r="D92" s="297"/>
      <c r="E92" s="297"/>
      <c r="F92" s="320" t="s">
        <v>913</v>
      </c>
      <c r="G92" s="321"/>
      <c r="H92" s="297" t="s">
        <v>936</v>
      </c>
      <c r="I92" s="297" t="s">
        <v>909</v>
      </c>
      <c r="J92" s="297">
        <v>255</v>
      </c>
      <c r="K92" s="311"/>
    </row>
    <row r="93" s="1" customFormat="1" ht="15" customHeight="1">
      <c r="B93" s="322"/>
      <c r="C93" s="297" t="s">
        <v>937</v>
      </c>
      <c r="D93" s="297"/>
      <c r="E93" s="297"/>
      <c r="F93" s="320" t="s">
        <v>907</v>
      </c>
      <c r="G93" s="321"/>
      <c r="H93" s="297" t="s">
        <v>938</v>
      </c>
      <c r="I93" s="297" t="s">
        <v>939</v>
      </c>
      <c r="J93" s="297"/>
      <c r="K93" s="311"/>
    </row>
    <row r="94" s="1" customFormat="1" ht="15" customHeight="1">
      <c r="B94" s="322"/>
      <c r="C94" s="297" t="s">
        <v>940</v>
      </c>
      <c r="D94" s="297"/>
      <c r="E94" s="297"/>
      <c r="F94" s="320" t="s">
        <v>907</v>
      </c>
      <c r="G94" s="321"/>
      <c r="H94" s="297" t="s">
        <v>941</v>
      </c>
      <c r="I94" s="297" t="s">
        <v>942</v>
      </c>
      <c r="J94" s="297"/>
      <c r="K94" s="311"/>
    </row>
    <row r="95" s="1" customFormat="1" ht="15" customHeight="1">
      <c r="B95" s="322"/>
      <c r="C95" s="297" t="s">
        <v>943</v>
      </c>
      <c r="D95" s="297"/>
      <c r="E95" s="297"/>
      <c r="F95" s="320" t="s">
        <v>907</v>
      </c>
      <c r="G95" s="321"/>
      <c r="H95" s="297" t="s">
        <v>943</v>
      </c>
      <c r="I95" s="297" t="s">
        <v>942</v>
      </c>
      <c r="J95" s="297"/>
      <c r="K95" s="311"/>
    </row>
    <row r="96" s="1" customFormat="1" ht="15" customHeight="1">
      <c r="B96" s="322"/>
      <c r="C96" s="297" t="s">
        <v>37</v>
      </c>
      <c r="D96" s="297"/>
      <c r="E96" s="297"/>
      <c r="F96" s="320" t="s">
        <v>907</v>
      </c>
      <c r="G96" s="321"/>
      <c r="H96" s="297" t="s">
        <v>944</v>
      </c>
      <c r="I96" s="297" t="s">
        <v>942</v>
      </c>
      <c r="J96" s="297"/>
      <c r="K96" s="311"/>
    </row>
    <row r="97" s="1" customFormat="1" ht="15" customHeight="1">
      <c r="B97" s="322"/>
      <c r="C97" s="297" t="s">
        <v>47</v>
      </c>
      <c r="D97" s="297"/>
      <c r="E97" s="297"/>
      <c r="F97" s="320" t="s">
        <v>907</v>
      </c>
      <c r="G97" s="321"/>
      <c r="H97" s="297" t="s">
        <v>945</v>
      </c>
      <c r="I97" s="297" t="s">
        <v>942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946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901</v>
      </c>
      <c r="D103" s="312"/>
      <c r="E103" s="312"/>
      <c r="F103" s="312" t="s">
        <v>902</v>
      </c>
      <c r="G103" s="313"/>
      <c r="H103" s="312" t="s">
        <v>53</v>
      </c>
      <c r="I103" s="312" t="s">
        <v>56</v>
      </c>
      <c r="J103" s="312" t="s">
        <v>903</v>
      </c>
      <c r="K103" s="311"/>
    </row>
    <row r="104" s="1" customFormat="1" ht="17.25" customHeight="1">
      <c r="B104" s="309"/>
      <c r="C104" s="314" t="s">
        <v>904</v>
      </c>
      <c r="D104" s="314"/>
      <c r="E104" s="314"/>
      <c r="F104" s="315" t="s">
        <v>905</v>
      </c>
      <c r="G104" s="316"/>
      <c r="H104" s="314"/>
      <c r="I104" s="314"/>
      <c r="J104" s="314" t="s">
        <v>906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52</v>
      </c>
      <c r="D106" s="319"/>
      <c r="E106" s="319"/>
      <c r="F106" s="320" t="s">
        <v>907</v>
      </c>
      <c r="G106" s="297"/>
      <c r="H106" s="297" t="s">
        <v>947</v>
      </c>
      <c r="I106" s="297" t="s">
        <v>909</v>
      </c>
      <c r="J106" s="297">
        <v>20</v>
      </c>
      <c r="K106" s="311"/>
    </row>
    <row r="107" s="1" customFormat="1" ht="15" customHeight="1">
      <c r="B107" s="309"/>
      <c r="C107" s="297" t="s">
        <v>910</v>
      </c>
      <c r="D107" s="297"/>
      <c r="E107" s="297"/>
      <c r="F107" s="320" t="s">
        <v>907</v>
      </c>
      <c r="G107" s="297"/>
      <c r="H107" s="297" t="s">
        <v>947</v>
      </c>
      <c r="I107" s="297" t="s">
        <v>909</v>
      </c>
      <c r="J107" s="297">
        <v>120</v>
      </c>
      <c r="K107" s="311"/>
    </row>
    <row r="108" s="1" customFormat="1" ht="15" customHeight="1">
      <c r="B108" s="322"/>
      <c r="C108" s="297" t="s">
        <v>912</v>
      </c>
      <c r="D108" s="297"/>
      <c r="E108" s="297"/>
      <c r="F108" s="320" t="s">
        <v>913</v>
      </c>
      <c r="G108" s="297"/>
      <c r="H108" s="297" t="s">
        <v>947</v>
      </c>
      <c r="I108" s="297" t="s">
        <v>909</v>
      </c>
      <c r="J108" s="297">
        <v>50</v>
      </c>
      <c r="K108" s="311"/>
    </row>
    <row r="109" s="1" customFormat="1" ht="15" customHeight="1">
      <c r="B109" s="322"/>
      <c r="C109" s="297" t="s">
        <v>915</v>
      </c>
      <c r="D109" s="297"/>
      <c r="E109" s="297"/>
      <c r="F109" s="320" t="s">
        <v>907</v>
      </c>
      <c r="G109" s="297"/>
      <c r="H109" s="297" t="s">
        <v>947</v>
      </c>
      <c r="I109" s="297" t="s">
        <v>917</v>
      </c>
      <c r="J109" s="297"/>
      <c r="K109" s="311"/>
    </row>
    <row r="110" s="1" customFormat="1" ht="15" customHeight="1">
      <c r="B110" s="322"/>
      <c r="C110" s="297" t="s">
        <v>926</v>
      </c>
      <c r="D110" s="297"/>
      <c r="E110" s="297"/>
      <c r="F110" s="320" t="s">
        <v>913</v>
      </c>
      <c r="G110" s="297"/>
      <c r="H110" s="297" t="s">
        <v>947</v>
      </c>
      <c r="I110" s="297" t="s">
        <v>909</v>
      </c>
      <c r="J110" s="297">
        <v>50</v>
      </c>
      <c r="K110" s="311"/>
    </row>
    <row r="111" s="1" customFormat="1" ht="15" customHeight="1">
      <c r="B111" s="322"/>
      <c r="C111" s="297" t="s">
        <v>934</v>
      </c>
      <c r="D111" s="297"/>
      <c r="E111" s="297"/>
      <c r="F111" s="320" t="s">
        <v>913</v>
      </c>
      <c r="G111" s="297"/>
      <c r="H111" s="297" t="s">
        <v>947</v>
      </c>
      <c r="I111" s="297" t="s">
        <v>909</v>
      </c>
      <c r="J111" s="297">
        <v>50</v>
      </c>
      <c r="K111" s="311"/>
    </row>
    <row r="112" s="1" customFormat="1" ht="15" customHeight="1">
      <c r="B112" s="322"/>
      <c r="C112" s="297" t="s">
        <v>932</v>
      </c>
      <c r="D112" s="297"/>
      <c r="E112" s="297"/>
      <c r="F112" s="320" t="s">
        <v>913</v>
      </c>
      <c r="G112" s="297"/>
      <c r="H112" s="297" t="s">
        <v>947</v>
      </c>
      <c r="I112" s="297" t="s">
        <v>909</v>
      </c>
      <c r="J112" s="297">
        <v>50</v>
      </c>
      <c r="K112" s="311"/>
    </row>
    <row r="113" s="1" customFormat="1" ht="15" customHeight="1">
      <c r="B113" s="322"/>
      <c r="C113" s="297" t="s">
        <v>52</v>
      </c>
      <c r="D113" s="297"/>
      <c r="E113" s="297"/>
      <c r="F113" s="320" t="s">
        <v>907</v>
      </c>
      <c r="G113" s="297"/>
      <c r="H113" s="297" t="s">
        <v>948</v>
      </c>
      <c r="I113" s="297" t="s">
        <v>909</v>
      </c>
      <c r="J113" s="297">
        <v>20</v>
      </c>
      <c r="K113" s="311"/>
    </row>
    <row r="114" s="1" customFormat="1" ht="15" customHeight="1">
      <c r="B114" s="322"/>
      <c r="C114" s="297" t="s">
        <v>949</v>
      </c>
      <c r="D114" s="297"/>
      <c r="E114" s="297"/>
      <c r="F114" s="320" t="s">
        <v>907</v>
      </c>
      <c r="G114" s="297"/>
      <c r="H114" s="297" t="s">
        <v>950</v>
      </c>
      <c r="I114" s="297" t="s">
        <v>909</v>
      </c>
      <c r="J114" s="297">
        <v>120</v>
      </c>
      <c r="K114" s="311"/>
    </row>
    <row r="115" s="1" customFormat="1" ht="15" customHeight="1">
      <c r="B115" s="322"/>
      <c r="C115" s="297" t="s">
        <v>37</v>
      </c>
      <c r="D115" s="297"/>
      <c r="E115" s="297"/>
      <c r="F115" s="320" t="s">
        <v>907</v>
      </c>
      <c r="G115" s="297"/>
      <c r="H115" s="297" t="s">
        <v>951</v>
      </c>
      <c r="I115" s="297" t="s">
        <v>942</v>
      </c>
      <c r="J115" s="297"/>
      <c r="K115" s="311"/>
    </row>
    <row r="116" s="1" customFormat="1" ht="15" customHeight="1">
      <c r="B116" s="322"/>
      <c r="C116" s="297" t="s">
        <v>47</v>
      </c>
      <c r="D116" s="297"/>
      <c r="E116" s="297"/>
      <c r="F116" s="320" t="s">
        <v>907</v>
      </c>
      <c r="G116" s="297"/>
      <c r="H116" s="297" t="s">
        <v>952</v>
      </c>
      <c r="I116" s="297" t="s">
        <v>942</v>
      </c>
      <c r="J116" s="297"/>
      <c r="K116" s="311"/>
    </row>
    <row r="117" s="1" customFormat="1" ht="15" customHeight="1">
      <c r="B117" s="322"/>
      <c r="C117" s="297" t="s">
        <v>56</v>
      </c>
      <c r="D117" s="297"/>
      <c r="E117" s="297"/>
      <c r="F117" s="320" t="s">
        <v>907</v>
      </c>
      <c r="G117" s="297"/>
      <c r="H117" s="297" t="s">
        <v>953</v>
      </c>
      <c r="I117" s="297" t="s">
        <v>954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955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901</v>
      </c>
      <c r="D123" s="312"/>
      <c r="E123" s="312"/>
      <c r="F123" s="312" t="s">
        <v>902</v>
      </c>
      <c r="G123" s="313"/>
      <c r="H123" s="312" t="s">
        <v>53</v>
      </c>
      <c r="I123" s="312" t="s">
        <v>56</v>
      </c>
      <c r="J123" s="312" t="s">
        <v>903</v>
      </c>
      <c r="K123" s="341"/>
    </row>
    <row r="124" s="1" customFormat="1" ht="17.25" customHeight="1">
      <c r="B124" s="340"/>
      <c r="C124" s="314" t="s">
        <v>904</v>
      </c>
      <c r="D124" s="314"/>
      <c r="E124" s="314"/>
      <c r="F124" s="315" t="s">
        <v>905</v>
      </c>
      <c r="G124" s="316"/>
      <c r="H124" s="314"/>
      <c r="I124" s="314"/>
      <c r="J124" s="314" t="s">
        <v>906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910</v>
      </c>
      <c r="D126" s="319"/>
      <c r="E126" s="319"/>
      <c r="F126" s="320" t="s">
        <v>907</v>
      </c>
      <c r="G126" s="297"/>
      <c r="H126" s="297" t="s">
        <v>947</v>
      </c>
      <c r="I126" s="297" t="s">
        <v>909</v>
      </c>
      <c r="J126" s="297">
        <v>120</v>
      </c>
      <c r="K126" s="345"/>
    </row>
    <row r="127" s="1" customFormat="1" ht="15" customHeight="1">
      <c r="B127" s="342"/>
      <c r="C127" s="297" t="s">
        <v>956</v>
      </c>
      <c r="D127" s="297"/>
      <c r="E127" s="297"/>
      <c r="F127" s="320" t="s">
        <v>907</v>
      </c>
      <c r="G127" s="297"/>
      <c r="H127" s="297" t="s">
        <v>957</v>
      </c>
      <c r="I127" s="297" t="s">
        <v>909</v>
      </c>
      <c r="J127" s="297" t="s">
        <v>958</v>
      </c>
      <c r="K127" s="345"/>
    </row>
    <row r="128" s="1" customFormat="1" ht="15" customHeight="1">
      <c r="B128" s="342"/>
      <c r="C128" s="297" t="s">
        <v>93</v>
      </c>
      <c r="D128" s="297"/>
      <c r="E128" s="297"/>
      <c r="F128" s="320" t="s">
        <v>907</v>
      </c>
      <c r="G128" s="297"/>
      <c r="H128" s="297" t="s">
        <v>959</v>
      </c>
      <c r="I128" s="297" t="s">
        <v>909</v>
      </c>
      <c r="J128" s="297" t="s">
        <v>958</v>
      </c>
      <c r="K128" s="345"/>
    </row>
    <row r="129" s="1" customFormat="1" ht="15" customHeight="1">
      <c r="B129" s="342"/>
      <c r="C129" s="297" t="s">
        <v>918</v>
      </c>
      <c r="D129" s="297"/>
      <c r="E129" s="297"/>
      <c r="F129" s="320" t="s">
        <v>913</v>
      </c>
      <c r="G129" s="297"/>
      <c r="H129" s="297" t="s">
        <v>919</v>
      </c>
      <c r="I129" s="297" t="s">
        <v>909</v>
      </c>
      <c r="J129" s="297">
        <v>15</v>
      </c>
      <c r="K129" s="345"/>
    </row>
    <row r="130" s="1" customFormat="1" ht="15" customHeight="1">
      <c r="B130" s="342"/>
      <c r="C130" s="323" t="s">
        <v>920</v>
      </c>
      <c r="D130" s="323"/>
      <c r="E130" s="323"/>
      <c r="F130" s="324" t="s">
        <v>913</v>
      </c>
      <c r="G130" s="323"/>
      <c r="H130" s="323" t="s">
        <v>921</v>
      </c>
      <c r="I130" s="323" t="s">
        <v>909</v>
      </c>
      <c r="J130" s="323">
        <v>15</v>
      </c>
      <c r="K130" s="345"/>
    </row>
    <row r="131" s="1" customFormat="1" ht="15" customHeight="1">
      <c r="B131" s="342"/>
      <c r="C131" s="323" t="s">
        <v>922</v>
      </c>
      <c r="D131" s="323"/>
      <c r="E131" s="323"/>
      <c r="F131" s="324" t="s">
        <v>913</v>
      </c>
      <c r="G131" s="323"/>
      <c r="H131" s="323" t="s">
        <v>923</v>
      </c>
      <c r="I131" s="323" t="s">
        <v>909</v>
      </c>
      <c r="J131" s="323">
        <v>20</v>
      </c>
      <c r="K131" s="345"/>
    </row>
    <row r="132" s="1" customFormat="1" ht="15" customHeight="1">
      <c r="B132" s="342"/>
      <c r="C132" s="323" t="s">
        <v>924</v>
      </c>
      <c r="D132" s="323"/>
      <c r="E132" s="323"/>
      <c r="F132" s="324" t="s">
        <v>913</v>
      </c>
      <c r="G132" s="323"/>
      <c r="H132" s="323" t="s">
        <v>925</v>
      </c>
      <c r="I132" s="323" t="s">
        <v>909</v>
      </c>
      <c r="J132" s="323">
        <v>20</v>
      </c>
      <c r="K132" s="345"/>
    </row>
    <row r="133" s="1" customFormat="1" ht="15" customHeight="1">
      <c r="B133" s="342"/>
      <c r="C133" s="297" t="s">
        <v>912</v>
      </c>
      <c r="D133" s="297"/>
      <c r="E133" s="297"/>
      <c r="F133" s="320" t="s">
        <v>913</v>
      </c>
      <c r="G133" s="297"/>
      <c r="H133" s="297" t="s">
        <v>947</v>
      </c>
      <c r="I133" s="297" t="s">
        <v>909</v>
      </c>
      <c r="J133" s="297">
        <v>50</v>
      </c>
      <c r="K133" s="345"/>
    </row>
    <row r="134" s="1" customFormat="1" ht="15" customHeight="1">
      <c r="B134" s="342"/>
      <c r="C134" s="297" t="s">
        <v>926</v>
      </c>
      <c r="D134" s="297"/>
      <c r="E134" s="297"/>
      <c r="F134" s="320" t="s">
        <v>913</v>
      </c>
      <c r="G134" s="297"/>
      <c r="H134" s="297" t="s">
        <v>947</v>
      </c>
      <c r="I134" s="297" t="s">
        <v>909</v>
      </c>
      <c r="J134" s="297">
        <v>50</v>
      </c>
      <c r="K134" s="345"/>
    </row>
    <row r="135" s="1" customFormat="1" ht="15" customHeight="1">
      <c r="B135" s="342"/>
      <c r="C135" s="297" t="s">
        <v>932</v>
      </c>
      <c r="D135" s="297"/>
      <c r="E135" s="297"/>
      <c r="F135" s="320" t="s">
        <v>913</v>
      </c>
      <c r="G135" s="297"/>
      <c r="H135" s="297" t="s">
        <v>947</v>
      </c>
      <c r="I135" s="297" t="s">
        <v>909</v>
      </c>
      <c r="J135" s="297">
        <v>50</v>
      </c>
      <c r="K135" s="345"/>
    </row>
    <row r="136" s="1" customFormat="1" ht="15" customHeight="1">
      <c r="B136" s="342"/>
      <c r="C136" s="297" t="s">
        <v>934</v>
      </c>
      <c r="D136" s="297"/>
      <c r="E136" s="297"/>
      <c r="F136" s="320" t="s">
        <v>913</v>
      </c>
      <c r="G136" s="297"/>
      <c r="H136" s="297" t="s">
        <v>947</v>
      </c>
      <c r="I136" s="297" t="s">
        <v>909</v>
      </c>
      <c r="J136" s="297">
        <v>50</v>
      </c>
      <c r="K136" s="345"/>
    </row>
    <row r="137" s="1" customFormat="1" ht="15" customHeight="1">
      <c r="B137" s="342"/>
      <c r="C137" s="297" t="s">
        <v>935</v>
      </c>
      <c r="D137" s="297"/>
      <c r="E137" s="297"/>
      <c r="F137" s="320" t="s">
        <v>913</v>
      </c>
      <c r="G137" s="297"/>
      <c r="H137" s="297" t="s">
        <v>960</v>
      </c>
      <c r="I137" s="297" t="s">
        <v>909</v>
      </c>
      <c r="J137" s="297">
        <v>255</v>
      </c>
      <c r="K137" s="345"/>
    </row>
    <row r="138" s="1" customFormat="1" ht="15" customHeight="1">
      <c r="B138" s="342"/>
      <c r="C138" s="297" t="s">
        <v>937</v>
      </c>
      <c r="D138" s="297"/>
      <c r="E138" s="297"/>
      <c r="F138" s="320" t="s">
        <v>907</v>
      </c>
      <c r="G138" s="297"/>
      <c r="H138" s="297" t="s">
        <v>961</v>
      </c>
      <c r="I138" s="297" t="s">
        <v>939</v>
      </c>
      <c r="J138" s="297"/>
      <c r="K138" s="345"/>
    </row>
    <row r="139" s="1" customFormat="1" ht="15" customHeight="1">
      <c r="B139" s="342"/>
      <c r="C139" s="297" t="s">
        <v>940</v>
      </c>
      <c r="D139" s="297"/>
      <c r="E139" s="297"/>
      <c r="F139" s="320" t="s">
        <v>907</v>
      </c>
      <c r="G139" s="297"/>
      <c r="H139" s="297" t="s">
        <v>962</v>
      </c>
      <c r="I139" s="297" t="s">
        <v>942</v>
      </c>
      <c r="J139" s="297"/>
      <c r="K139" s="345"/>
    </row>
    <row r="140" s="1" customFormat="1" ht="15" customHeight="1">
      <c r="B140" s="342"/>
      <c r="C140" s="297" t="s">
        <v>943</v>
      </c>
      <c r="D140" s="297"/>
      <c r="E140" s="297"/>
      <c r="F140" s="320" t="s">
        <v>907</v>
      </c>
      <c r="G140" s="297"/>
      <c r="H140" s="297" t="s">
        <v>943</v>
      </c>
      <c r="I140" s="297" t="s">
        <v>942</v>
      </c>
      <c r="J140" s="297"/>
      <c r="K140" s="345"/>
    </row>
    <row r="141" s="1" customFormat="1" ht="15" customHeight="1">
      <c r="B141" s="342"/>
      <c r="C141" s="297" t="s">
        <v>37</v>
      </c>
      <c r="D141" s="297"/>
      <c r="E141" s="297"/>
      <c r="F141" s="320" t="s">
        <v>907</v>
      </c>
      <c r="G141" s="297"/>
      <c r="H141" s="297" t="s">
        <v>963</v>
      </c>
      <c r="I141" s="297" t="s">
        <v>942</v>
      </c>
      <c r="J141" s="297"/>
      <c r="K141" s="345"/>
    </row>
    <row r="142" s="1" customFormat="1" ht="15" customHeight="1">
      <c r="B142" s="342"/>
      <c r="C142" s="297" t="s">
        <v>964</v>
      </c>
      <c r="D142" s="297"/>
      <c r="E142" s="297"/>
      <c r="F142" s="320" t="s">
        <v>907</v>
      </c>
      <c r="G142" s="297"/>
      <c r="H142" s="297" t="s">
        <v>965</v>
      </c>
      <c r="I142" s="297" t="s">
        <v>942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966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901</v>
      </c>
      <c r="D148" s="312"/>
      <c r="E148" s="312"/>
      <c r="F148" s="312" t="s">
        <v>902</v>
      </c>
      <c r="G148" s="313"/>
      <c r="H148" s="312" t="s">
        <v>53</v>
      </c>
      <c r="I148" s="312" t="s">
        <v>56</v>
      </c>
      <c r="J148" s="312" t="s">
        <v>903</v>
      </c>
      <c r="K148" s="311"/>
    </row>
    <row r="149" s="1" customFormat="1" ht="17.25" customHeight="1">
      <c r="B149" s="309"/>
      <c r="C149" s="314" t="s">
        <v>904</v>
      </c>
      <c r="D149" s="314"/>
      <c r="E149" s="314"/>
      <c r="F149" s="315" t="s">
        <v>905</v>
      </c>
      <c r="G149" s="316"/>
      <c r="H149" s="314"/>
      <c r="I149" s="314"/>
      <c r="J149" s="314" t="s">
        <v>906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910</v>
      </c>
      <c r="D151" s="297"/>
      <c r="E151" s="297"/>
      <c r="F151" s="350" t="s">
        <v>907</v>
      </c>
      <c r="G151" s="297"/>
      <c r="H151" s="349" t="s">
        <v>947</v>
      </c>
      <c r="I151" s="349" t="s">
        <v>909</v>
      </c>
      <c r="J151" s="349">
        <v>120</v>
      </c>
      <c r="K151" s="345"/>
    </row>
    <row r="152" s="1" customFormat="1" ht="15" customHeight="1">
      <c r="B152" s="322"/>
      <c r="C152" s="349" t="s">
        <v>956</v>
      </c>
      <c r="D152" s="297"/>
      <c r="E152" s="297"/>
      <c r="F152" s="350" t="s">
        <v>907</v>
      </c>
      <c r="G152" s="297"/>
      <c r="H152" s="349" t="s">
        <v>967</v>
      </c>
      <c r="I152" s="349" t="s">
        <v>909</v>
      </c>
      <c r="J152" s="349" t="s">
        <v>958</v>
      </c>
      <c r="K152" s="345"/>
    </row>
    <row r="153" s="1" customFormat="1" ht="15" customHeight="1">
      <c r="B153" s="322"/>
      <c r="C153" s="349" t="s">
        <v>93</v>
      </c>
      <c r="D153" s="297"/>
      <c r="E153" s="297"/>
      <c r="F153" s="350" t="s">
        <v>907</v>
      </c>
      <c r="G153" s="297"/>
      <c r="H153" s="349" t="s">
        <v>968</v>
      </c>
      <c r="I153" s="349" t="s">
        <v>909</v>
      </c>
      <c r="J153" s="349" t="s">
        <v>958</v>
      </c>
      <c r="K153" s="345"/>
    </row>
    <row r="154" s="1" customFormat="1" ht="15" customHeight="1">
      <c r="B154" s="322"/>
      <c r="C154" s="349" t="s">
        <v>912</v>
      </c>
      <c r="D154" s="297"/>
      <c r="E154" s="297"/>
      <c r="F154" s="350" t="s">
        <v>913</v>
      </c>
      <c r="G154" s="297"/>
      <c r="H154" s="349" t="s">
        <v>947</v>
      </c>
      <c r="I154" s="349" t="s">
        <v>909</v>
      </c>
      <c r="J154" s="349">
        <v>50</v>
      </c>
      <c r="K154" s="345"/>
    </row>
    <row r="155" s="1" customFormat="1" ht="15" customHeight="1">
      <c r="B155" s="322"/>
      <c r="C155" s="349" t="s">
        <v>915</v>
      </c>
      <c r="D155" s="297"/>
      <c r="E155" s="297"/>
      <c r="F155" s="350" t="s">
        <v>907</v>
      </c>
      <c r="G155" s="297"/>
      <c r="H155" s="349" t="s">
        <v>947</v>
      </c>
      <c r="I155" s="349" t="s">
        <v>917</v>
      </c>
      <c r="J155" s="349"/>
      <c r="K155" s="345"/>
    </row>
    <row r="156" s="1" customFormat="1" ht="15" customHeight="1">
      <c r="B156" s="322"/>
      <c r="C156" s="349" t="s">
        <v>926</v>
      </c>
      <c r="D156" s="297"/>
      <c r="E156" s="297"/>
      <c r="F156" s="350" t="s">
        <v>913</v>
      </c>
      <c r="G156" s="297"/>
      <c r="H156" s="349" t="s">
        <v>947</v>
      </c>
      <c r="I156" s="349" t="s">
        <v>909</v>
      </c>
      <c r="J156" s="349">
        <v>50</v>
      </c>
      <c r="K156" s="345"/>
    </row>
    <row r="157" s="1" customFormat="1" ht="15" customHeight="1">
      <c r="B157" s="322"/>
      <c r="C157" s="349" t="s">
        <v>934</v>
      </c>
      <c r="D157" s="297"/>
      <c r="E157" s="297"/>
      <c r="F157" s="350" t="s">
        <v>913</v>
      </c>
      <c r="G157" s="297"/>
      <c r="H157" s="349" t="s">
        <v>947</v>
      </c>
      <c r="I157" s="349" t="s">
        <v>909</v>
      </c>
      <c r="J157" s="349">
        <v>50</v>
      </c>
      <c r="K157" s="345"/>
    </row>
    <row r="158" s="1" customFormat="1" ht="15" customHeight="1">
      <c r="B158" s="322"/>
      <c r="C158" s="349" t="s">
        <v>932</v>
      </c>
      <c r="D158" s="297"/>
      <c r="E158" s="297"/>
      <c r="F158" s="350" t="s">
        <v>913</v>
      </c>
      <c r="G158" s="297"/>
      <c r="H158" s="349" t="s">
        <v>947</v>
      </c>
      <c r="I158" s="349" t="s">
        <v>909</v>
      </c>
      <c r="J158" s="349">
        <v>50</v>
      </c>
      <c r="K158" s="345"/>
    </row>
    <row r="159" s="1" customFormat="1" ht="15" customHeight="1">
      <c r="B159" s="322"/>
      <c r="C159" s="349" t="s">
        <v>108</v>
      </c>
      <c r="D159" s="297"/>
      <c r="E159" s="297"/>
      <c r="F159" s="350" t="s">
        <v>907</v>
      </c>
      <c r="G159" s="297"/>
      <c r="H159" s="349" t="s">
        <v>969</v>
      </c>
      <c r="I159" s="349" t="s">
        <v>909</v>
      </c>
      <c r="J159" s="349" t="s">
        <v>970</v>
      </c>
      <c r="K159" s="345"/>
    </row>
    <row r="160" s="1" customFormat="1" ht="15" customHeight="1">
      <c r="B160" s="322"/>
      <c r="C160" s="349" t="s">
        <v>971</v>
      </c>
      <c r="D160" s="297"/>
      <c r="E160" s="297"/>
      <c r="F160" s="350" t="s">
        <v>907</v>
      </c>
      <c r="G160" s="297"/>
      <c r="H160" s="349" t="s">
        <v>972</v>
      </c>
      <c r="I160" s="349" t="s">
        <v>942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973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901</v>
      </c>
      <c r="D166" s="312"/>
      <c r="E166" s="312"/>
      <c r="F166" s="312" t="s">
        <v>902</v>
      </c>
      <c r="G166" s="354"/>
      <c r="H166" s="355" t="s">
        <v>53</v>
      </c>
      <c r="I166" s="355" t="s">
        <v>56</v>
      </c>
      <c r="J166" s="312" t="s">
        <v>903</v>
      </c>
      <c r="K166" s="289"/>
    </row>
    <row r="167" s="1" customFormat="1" ht="17.25" customHeight="1">
      <c r="B167" s="290"/>
      <c r="C167" s="314" t="s">
        <v>904</v>
      </c>
      <c r="D167" s="314"/>
      <c r="E167" s="314"/>
      <c r="F167" s="315" t="s">
        <v>905</v>
      </c>
      <c r="G167" s="356"/>
      <c r="H167" s="357"/>
      <c r="I167" s="357"/>
      <c r="J167" s="314" t="s">
        <v>906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910</v>
      </c>
      <c r="D169" s="297"/>
      <c r="E169" s="297"/>
      <c r="F169" s="320" t="s">
        <v>907</v>
      </c>
      <c r="G169" s="297"/>
      <c r="H169" s="297" t="s">
        <v>947</v>
      </c>
      <c r="I169" s="297" t="s">
        <v>909</v>
      </c>
      <c r="J169" s="297">
        <v>120</v>
      </c>
      <c r="K169" s="345"/>
    </row>
    <row r="170" s="1" customFormat="1" ht="15" customHeight="1">
      <c r="B170" s="322"/>
      <c r="C170" s="297" t="s">
        <v>956</v>
      </c>
      <c r="D170" s="297"/>
      <c r="E170" s="297"/>
      <c r="F170" s="320" t="s">
        <v>907</v>
      </c>
      <c r="G170" s="297"/>
      <c r="H170" s="297" t="s">
        <v>957</v>
      </c>
      <c r="I170" s="297" t="s">
        <v>909</v>
      </c>
      <c r="J170" s="297" t="s">
        <v>958</v>
      </c>
      <c r="K170" s="345"/>
    </row>
    <row r="171" s="1" customFormat="1" ht="15" customHeight="1">
      <c r="B171" s="322"/>
      <c r="C171" s="297" t="s">
        <v>93</v>
      </c>
      <c r="D171" s="297"/>
      <c r="E171" s="297"/>
      <c r="F171" s="320" t="s">
        <v>907</v>
      </c>
      <c r="G171" s="297"/>
      <c r="H171" s="297" t="s">
        <v>974</v>
      </c>
      <c r="I171" s="297" t="s">
        <v>909</v>
      </c>
      <c r="J171" s="297" t="s">
        <v>958</v>
      </c>
      <c r="K171" s="345"/>
    </row>
    <row r="172" s="1" customFormat="1" ht="15" customHeight="1">
      <c r="B172" s="322"/>
      <c r="C172" s="297" t="s">
        <v>912</v>
      </c>
      <c r="D172" s="297"/>
      <c r="E172" s="297"/>
      <c r="F172" s="320" t="s">
        <v>913</v>
      </c>
      <c r="G172" s="297"/>
      <c r="H172" s="297" t="s">
        <v>974</v>
      </c>
      <c r="I172" s="297" t="s">
        <v>909</v>
      </c>
      <c r="J172" s="297">
        <v>50</v>
      </c>
      <c r="K172" s="345"/>
    </row>
    <row r="173" s="1" customFormat="1" ht="15" customHeight="1">
      <c r="B173" s="322"/>
      <c r="C173" s="297" t="s">
        <v>915</v>
      </c>
      <c r="D173" s="297"/>
      <c r="E173" s="297"/>
      <c r="F173" s="320" t="s">
        <v>907</v>
      </c>
      <c r="G173" s="297"/>
      <c r="H173" s="297" t="s">
        <v>974</v>
      </c>
      <c r="I173" s="297" t="s">
        <v>917</v>
      </c>
      <c r="J173" s="297"/>
      <c r="K173" s="345"/>
    </row>
    <row r="174" s="1" customFormat="1" ht="15" customHeight="1">
      <c r="B174" s="322"/>
      <c r="C174" s="297" t="s">
        <v>926</v>
      </c>
      <c r="D174" s="297"/>
      <c r="E174" s="297"/>
      <c r="F174" s="320" t="s">
        <v>913</v>
      </c>
      <c r="G174" s="297"/>
      <c r="H174" s="297" t="s">
        <v>974</v>
      </c>
      <c r="I174" s="297" t="s">
        <v>909</v>
      </c>
      <c r="J174" s="297">
        <v>50</v>
      </c>
      <c r="K174" s="345"/>
    </row>
    <row r="175" s="1" customFormat="1" ht="15" customHeight="1">
      <c r="B175" s="322"/>
      <c r="C175" s="297" t="s">
        <v>934</v>
      </c>
      <c r="D175" s="297"/>
      <c r="E175" s="297"/>
      <c r="F175" s="320" t="s">
        <v>913</v>
      </c>
      <c r="G175" s="297"/>
      <c r="H175" s="297" t="s">
        <v>974</v>
      </c>
      <c r="I175" s="297" t="s">
        <v>909</v>
      </c>
      <c r="J175" s="297">
        <v>50</v>
      </c>
      <c r="K175" s="345"/>
    </row>
    <row r="176" s="1" customFormat="1" ht="15" customHeight="1">
      <c r="B176" s="322"/>
      <c r="C176" s="297" t="s">
        <v>932</v>
      </c>
      <c r="D176" s="297"/>
      <c r="E176" s="297"/>
      <c r="F176" s="320" t="s">
        <v>913</v>
      </c>
      <c r="G176" s="297"/>
      <c r="H176" s="297" t="s">
        <v>974</v>
      </c>
      <c r="I176" s="297" t="s">
        <v>909</v>
      </c>
      <c r="J176" s="297">
        <v>50</v>
      </c>
      <c r="K176" s="345"/>
    </row>
    <row r="177" s="1" customFormat="1" ht="15" customHeight="1">
      <c r="B177" s="322"/>
      <c r="C177" s="297" t="s">
        <v>130</v>
      </c>
      <c r="D177" s="297"/>
      <c r="E177" s="297"/>
      <c r="F177" s="320" t="s">
        <v>907</v>
      </c>
      <c r="G177" s="297"/>
      <c r="H177" s="297" t="s">
        <v>975</v>
      </c>
      <c r="I177" s="297" t="s">
        <v>976</v>
      </c>
      <c r="J177" s="297"/>
      <c r="K177" s="345"/>
    </row>
    <row r="178" s="1" customFormat="1" ht="15" customHeight="1">
      <c r="B178" s="322"/>
      <c r="C178" s="297" t="s">
        <v>56</v>
      </c>
      <c r="D178" s="297"/>
      <c r="E178" s="297"/>
      <c r="F178" s="320" t="s">
        <v>907</v>
      </c>
      <c r="G178" s="297"/>
      <c r="H178" s="297" t="s">
        <v>977</v>
      </c>
      <c r="I178" s="297" t="s">
        <v>978</v>
      </c>
      <c r="J178" s="297">
        <v>1</v>
      </c>
      <c r="K178" s="345"/>
    </row>
    <row r="179" s="1" customFormat="1" ht="15" customHeight="1">
      <c r="B179" s="322"/>
      <c r="C179" s="297" t="s">
        <v>52</v>
      </c>
      <c r="D179" s="297"/>
      <c r="E179" s="297"/>
      <c r="F179" s="320" t="s">
        <v>907</v>
      </c>
      <c r="G179" s="297"/>
      <c r="H179" s="297" t="s">
        <v>979</v>
      </c>
      <c r="I179" s="297" t="s">
        <v>909</v>
      </c>
      <c r="J179" s="297">
        <v>20</v>
      </c>
      <c r="K179" s="345"/>
    </row>
    <row r="180" s="1" customFormat="1" ht="15" customHeight="1">
      <c r="B180" s="322"/>
      <c r="C180" s="297" t="s">
        <v>53</v>
      </c>
      <c r="D180" s="297"/>
      <c r="E180" s="297"/>
      <c r="F180" s="320" t="s">
        <v>907</v>
      </c>
      <c r="G180" s="297"/>
      <c r="H180" s="297" t="s">
        <v>980</v>
      </c>
      <c r="I180" s="297" t="s">
        <v>909</v>
      </c>
      <c r="J180" s="297">
        <v>255</v>
      </c>
      <c r="K180" s="345"/>
    </row>
    <row r="181" s="1" customFormat="1" ht="15" customHeight="1">
      <c r="B181" s="322"/>
      <c r="C181" s="297" t="s">
        <v>131</v>
      </c>
      <c r="D181" s="297"/>
      <c r="E181" s="297"/>
      <c r="F181" s="320" t="s">
        <v>907</v>
      </c>
      <c r="G181" s="297"/>
      <c r="H181" s="297" t="s">
        <v>871</v>
      </c>
      <c r="I181" s="297" t="s">
        <v>909</v>
      </c>
      <c r="J181" s="297">
        <v>10</v>
      </c>
      <c r="K181" s="345"/>
    </row>
    <row r="182" s="1" customFormat="1" ht="15" customHeight="1">
      <c r="B182" s="322"/>
      <c r="C182" s="297" t="s">
        <v>132</v>
      </c>
      <c r="D182" s="297"/>
      <c r="E182" s="297"/>
      <c r="F182" s="320" t="s">
        <v>907</v>
      </c>
      <c r="G182" s="297"/>
      <c r="H182" s="297" t="s">
        <v>981</v>
      </c>
      <c r="I182" s="297" t="s">
        <v>942</v>
      </c>
      <c r="J182" s="297"/>
      <c r="K182" s="345"/>
    </row>
    <row r="183" s="1" customFormat="1" ht="15" customHeight="1">
      <c r="B183" s="322"/>
      <c r="C183" s="297" t="s">
        <v>982</v>
      </c>
      <c r="D183" s="297"/>
      <c r="E183" s="297"/>
      <c r="F183" s="320" t="s">
        <v>907</v>
      </c>
      <c r="G183" s="297"/>
      <c r="H183" s="297" t="s">
        <v>983</v>
      </c>
      <c r="I183" s="297" t="s">
        <v>942</v>
      </c>
      <c r="J183" s="297"/>
      <c r="K183" s="345"/>
    </row>
    <row r="184" s="1" customFormat="1" ht="15" customHeight="1">
      <c r="B184" s="322"/>
      <c r="C184" s="297" t="s">
        <v>971</v>
      </c>
      <c r="D184" s="297"/>
      <c r="E184" s="297"/>
      <c r="F184" s="320" t="s">
        <v>907</v>
      </c>
      <c r="G184" s="297"/>
      <c r="H184" s="297" t="s">
        <v>984</v>
      </c>
      <c r="I184" s="297" t="s">
        <v>942</v>
      </c>
      <c r="J184" s="297"/>
      <c r="K184" s="345"/>
    </row>
    <row r="185" s="1" customFormat="1" ht="15" customHeight="1">
      <c r="B185" s="322"/>
      <c r="C185" s="297" t="s">
        <v>134</v>
      </c>
      <c r="D185" s="297"/>
      <c r="E185" s="297"/>
      <c r="F185" s="320" t="s">
        <v>913</v>
      </c>
      <c r="G185" s="297"/>
      <c r="H185" s="297" t="s">
        <v>985</v>
      </c>
      <c r="I185" s="297" t="s">
        <v>909</v>
      </c>
      <c r="J185" s="297">
        <v>50</v>
      </c>
      <c r="K185" s="345"/>
    </row>
    <row r="186" s="1" customFormat="1" ht="15" customHeight="1">
      <c r="B186" s="322"/>
      <c r="C186" s="297" t="s">
        <v>986</v>
      </c>
      <c r="D186" s="297"/>
      <c r="E186" s="297"/>
      <c r="F186" s="320" t="s">
        <v>913</v>
      </c>
      <c r="G186" s="297"/>
      <c r="H186" s="297" t="s">
        <v>987</v>
      </c>
      <c r="I186" s="297" t="s">
        <v>988</v>
      </c>
      <c r="J186" s="297"/>
      <c r="K186" s="345"/>
    </row>
    <row r="187" s="1" customFormat="1" ht="15" customHeight="1">
      <c r="B187" s="322"/>
      <c r="C187" s="297" t="s">
        <v>989</v>
      </c>
      <c r="D187" s="297"/>
      <c r="E187" s="297"/>
      <c r="F187" s="320" t="s">
        <v>913</v>
      </c>
      <c r="G187" s="297"/>
      <c r="H187" s="297" t="s">
        <v>990</v>
      </c>
      <c r="I187" s="297" t="s">
        <v>988</v>
      </c>
      <c r="J187" s="297"/>
      <c r="K187" s="345"/>
    </row>
    <row r="188" s="1" customFormat="1" ht="15" customHeight="1">
      <c r="B188" s="322"/>
      <c r="C188" s="297" t="s">
        <v>991</v>
      </c>
      <c r="D188" s="297"/>
      <c r="E188" s="297"/>
      <c r="F188" s="320" t="s">
        <v>913</v>
      </c>
      <c r="G188" s="297"/>
      <c r="H188" s="297" t="s">
        <v>992</v>
      </c>
      <c r="I188" s="297" t="s">
        <v>988</v>
      </c>
      <c r="J188" s="297"/>
      <c r="K188" s="345"/>
    </row>
    <row r="189" s="1" customFormat="1" ht="15" customHeight="1">
      <c r="B189" s="322"/>
      <c r="C189" s="358" t="s">
        <v>993</v>
      </c>
      <c r="D189" s="297"/>
      <c r="E189" s="297"/>
      <c r="F189" s="320" t="s">
        <v>913</v>
      </c>
      <c r="G189" s="297"/>
      <c r="H189" s="297" t="s">
        <v>994</v>
      </c>
      <c r="I189" s="297" t="s">
        <v>995</v>
      </c>
      <c r="J189" s="359" t="s">
        <v>996</v>
      </c>
      <c r="K189" s="345"/>
    </row>
    <row r="190" s="17" customFormat="1" ht="15" customHeight="1">
      <c r="B190" s="360"/>
      <c r="C190" s="361" t="s">
        <v>997</v>
      </c>
      <c r="D190" s="362"/>
      <c r="E190" s="362"/>
      <c r="F190" s="363" t="s">
        <v>913</v>
      </c>
      <c r="G190" s="362"/>
      <c r="H190" s="362" t="s">
        <v>998</v>
      </c>
      <c r="I190" s="362" t="s">
        <v>995</v>
      </c>
      <c r="J190" s="364" t="s">
        <v>996</v>
      </c>
      <c r="K190" s="365"/>
    </row>
    <row r="191" s="1" customFormat="1" ht="15" customHeight="1">
      <c r="B191" s="322"/>
      <c r="C191" s="358" t="s">
        <v>41</v>
      </c>
      <c r="D191" s="297"/>
      <c r="E191" s="297"/>
      <c r="F191" s="320" t="s">
        <v>907</v>
      </c>
      <c r="G191" s="297"/>
      <c r="H191" s="294" t="s">
        <v>999</v>
      </c>
      <c r="I191" s="297" t="s">
        <v>1000</v>
      </c>
      <c r="J191" s="297"/>
      <c r="K191" s="345"/>
    </row>
    <row r="192" s="1" customFormat="1" ht="15" customHeight="1">
      <c r="B192" s="322"/>
      <c r="C192" s="358" t="s">
        <v>1001</v>
      </c>
      <c r="D192" s="297"/>
      <c r="E192" s="297"/>
      <c r="F192" s="320" t="s">
        <v>907</v>
      </c>
      <c r="G192" s="297"/>
      <c r="H192" s="297" t="s">
        <v>1002</v>
      </c>
      <c r="I192" s="297" t="s">
        <v>942</v>
      </c>
      <c r="J192" s="297"/>
      <c r="K192" s="345"/>
    </row>
    <row r="193" s="1" customFormat="1" ht="15" customHeight="1">
      <c r="B193" s="322"/>
      <c r="C193" s="358" t="s">
        <v>1003</v>
      </c>
      <c r="D193" s="297"/>
      <c r="E193" s="297"/>
      <c r="F193" s="320" t="s">
        <v>907</v>
      </c>
      <c r="G193" s="297"/>
      <c r="H193" s="297" t="s">
        <v>1004</v>
      </c>
      <c r="I193" s="297" t="s">
        <v>942</v>
      </c>
      <c r="J193" s="297"/>
      <c r="K193" s="345"/>
    </row>
    <row r="194" s="1" customFormat="1" ht="15" customHeight="1">
      <c r="B194" s="322"/>
      <c r="C194" s="358" t="s">
        <v>1005</v>
      </c>
      <c r="D194" s="297"/>
      <c r="E194" s="297"/>
      <c r="F194" s="320" t="s">
        <v>913</v>
      </c>
      <c r="G194" s="297"/>
      <c r="H194" s="297" t="s">
        <v>1006</v>
      </c>
      <c r="I194" s="297" t="s">
        <v>942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1007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1008</v>
      </c>
      <c r="D201" s="367"/>
      <c r="E201" s="367"/>
      <c r="F201" s="367" t="s">
        <v>1009</v>
      </c>
      <c r="G201" s="368"/>
      <c r="H201" s="367" t="s">
        <v>1010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1000</v>
      </c>
      <c r="D203" s="297"/>
      <c r="E203" s="297"/>
      <c r="F203" s="320" t="s">
        <v>42</v>
      </c>
      <c r="G203" s="297"/>
      <c r="H203" s="297" t="s">
        <v>1011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43</v>
      </c>
      <c r="G204" s="297"/>
      <c r="H204" s="297" t="s">
        <v>1012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46</v>
      </c>
      <c r="G205" s="297"/>
      <c r="H205" s="297" t="s">
        <v>1013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44</v>
      </c>
      <c r="G206" s="297"/>
      <c r="H206" s="297" t="s">
        <v>1014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45</v>
      </c>
      <c r="G207" s="297"/>
      <c r="H207" s="297" t="s">
        <v>1015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954</v>
      </c>
      <c r="D209" s="297"/>
      <c r="E209" s="297"/>
      <c r="F209" s="320" t="s">
        <v>78</v>
      </c>
      <c r="G209" s="297"/>
      <c r="H209" s="297" t="s">
        <v>1016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851</v>
      </c>
      <c r="G210" s="297"/>
      <c r="H210" s="297" t="s">
        <v>852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849</v>
      </c>
      <c r="G211" s="297"/>
      <c r="H211" s="297" t="s">
        <v>1017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853</v>
      </c>
      <c r="G212" s="358"/>
      <c r="H212" s="349" t="s">
        <v>854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855</v>
      </c>
      <c r="G213" s="358"/>
      <c r="H213" s="349" t="s">
        <v>1018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978</v>
      </c>
      <c r="D215" s="297"/>
      <c r="E215" s="297"/>
      <c r="F215" s="320">
        <v>1</v>
      </c>
      <c r="G215" s="358"/>
      <c r="H215" s="349" t="s">
        <v>1019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1020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1021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1022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332E4A1650E489A47F85C220F620C" ma:contentTypeVersion="15" ma:contentTypeDescription="Vytvoří nový dokument" ma:contentTypeScope="" ma:versionID="284114913aef78610f0d0a45ef689446">
  <xsd:schema xmlns:xsd="http://www.w3.org/2001/XMLSchema" xmlns:xs="http://www.w3.org/2001/XMLSchema" xmlns:p="http://schemas.microsoft.com/office/2006/metadata/properties" xmlns:ns2="8a2c2e2e-3b78-44d9-be78-512f67825553" xmlns:ns3="3447db3e-abfb-4926-9e3c-9bffb1c05736" targetNamespace="http://schemas.microsoft.com/office/2006/metadata/properties" ma:root="true" ma:fieldsID="68906b88951e93e5208aa3678f689355" ns2:_="" ns3:_="">
    <xsd:import namespace="8a2c2e2e-3b78-44d9-be78-512f67825553"/>
    <xsd:import namespace="3447db3e-abfb-4926-9e3c-9bffb1c057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c2e2e-3b78-44d9-be78-512f678255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2bb43e2-5947-4080-9864-145d15ad678f}" ma:internalName="TaxCatchAll" ma:showField="CatchAllData" ma:web="8a2c2e2e-3b78-44d9-be78-512f67825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7db3e-abfb-4926-9e3c-9bffb1c05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8ebab824-97d4-4cc2-8cf4-3d8dff2f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2c2e2e-3b78-44d9-be78-512f67825553" xsi:nil="true"/>
    <lcf76f155ced4ddcb4097134ff3c332f xmlns="3447db3e-abfb-4926-9e3c-9bffb1c057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4E01E9-779C-495A-85D8-82D764452888}"/>
</file>

<file path=customXml/itemProps2.xml><?xml version="1.0" encoding="utf-8"?>
<ds:datastoreItem xmlns:ds="http://schemas.openxmlformats.org/officeDocument/2006/customXml" ds:itemID="{3C0F865B-E791-48BC-89B7-AF1567CB0842}"/>
</file>

<file path=customXml/itemProps3.xml><?xml version="1.0" encoding="utf-8"?>
<ds:datastoreItem xmlns:ds="http://schemas.openxmlformats.org/officeDocument/2006/customXml" ds:itemID="{E13A9991-3EA8-43AF-9B2A-D2C9B2720C62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Beran</dc:creator>
  <cp:lastModifiedBy>Ondřej Beran</cp:lastModifiedBy>
  <dcterms:created xsi:type="dcterms:W3CDTF">2026-05-03T21:16:22Z</dcterms:created>
  <dcterms:modified xsi:type="dcterms:W3CDTF">2026-05-03T21:16:26Z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0x010100BBA332E4A1650E489A47F85C220F620C</vt:lpwstr>
  </property>
</Properties>
</file>